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P Güncelleme\"/>
    </mc:Choice>
  </mc:AlternateContent>
  <bookViews>
    <workbookView xWindow="-105" yWindow="-105" windowWidth="19425" windowHeight="10425" tabRatio="1000" firstSheet="5" activeTab="5"/>
  </bookViews>
  <sheets>
    <sheet name="Ozet-EgitimOgretim" sheetId="26" state="hidden" r:id="rId1"/>
    <sheet name="Ozet-ArastirmaGelistirme" sheetId="28" state="hidden" r:id="rId2"/>
    <sheet name="Ozet-ToplumaHizmet" sheetId="29" state="hidden" r:id="rId3"/>
    <sheet name="Ozet-Uluslararasılaşma" sheetId="30" state="hidden" r:id="rId4"/>
    <sheet name="Ozet-Yonetisim" sheetId="31" state="hidden" r:id="rId5"/>
    <sheet name="Açıklama Genel" sheetId="32" r:id="rId6"/>
    <sheet name="H1.1" sheetId="1" r:id="rId7"/>
    <sheet name="H1.2" sheetId="2" r:id="rId8"/>
    <sheet name="H1.3" sheetId="3" r:id="rId9"/>
    <sheet name="H1.4" sheetId="4" r:id="rId10"/>
    <sheet name="H1.5" sheetId="5" r:id="rId11"/>
    <sheet name="H2.1" sheetId="6" r:id="rId12"/>
    <sheet name="H2.2" sheetId="7" r:id="rId13"/>
    <sheet name="H2.3" sheetId="9" r:id="rId14"/>
    <sheet name="H2.4" sheetId="10" r:id="rId15"/>
    <sheet name="H3.1" sheetId="11" r:id="rId16"/>
    <sheet name="H3.2" sheetId="12" r:id="rId17"/>
    <sheet name="H3.3" sheetId="13" r:id="rId18"/>
    <sheet name="H3.4" sheetId="14" r:id="rId19"/>
    <sheet name="H4.1" sheetId="15" r:id="rId20"/>
    <sheet name="H4.2" sheetId="16" r:id="rId21"/>
    <sheet name="H4.3" sheetId="18" r:id="rId22"/>
    <sheet name="H4.4" sheetId="20" r:id="rId23"/>
    <sheet name="H5.1" sheetId="21" r:id="rId24"/>
    <sheet name="H5.2" sheetId="22" r:id="rId25"/>
    <sheet name="H5.3" sheetId="23" r:id="rId26"/>
    <sheet name="H5.4" sheetId="24" r:id="rId27"/>
    <sheet name="H5.5" sheetId="25" r:id="rId28"/>
  </sheets>
  <definedNames>
    <definedName name="_xlnm._FilterDatabase" localSheetId="5" hidden="1">'Açıklama Genel'!$A$1:$K$115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3" l="1"/>
  <c r="C11" i="11" l="1"/>
  <c r="D11" i="11" s="1"/>
  <c r="E11" i="11" s="1"/>
  <c r="F11" i="11" s="1"/>
  <c r="C10" i="7" l="1"/>
  <c r="C11" i="13" l="1"/>
  <c r="D11" i="13" s="1"/>
  <c r="E11" i="13" s="1"/>
  <c r="F11" i="13" s="1"/>
  <c r="C8" i="4" l="1"/>
  <c r="C15" i="24" l="1"/>
  <c r="C8" i="22"/>
  <c r="D10" i="18" l="1"/>
  <c r="E10" i="18" s="1"/>
  <c r="F10" i="18" s="1"/>
  <c r="D9" i="20" l="1"/>
  <c r="E9" i="20" s="1"/>
  <c r="F9" i="20" s="1"/>
  <c r="D9" i="14" l="1"/>
  <c r="E9" i="14" s="1"/>
  <c r="F9" i="14" s="1"/>
  <c r="D10" i="13" l="1"/>
  <c r="C10" i="13"/>
  <c r="C9" i="13"/>
  <c r="C8" i="11" l="1"/>
  <c r="C9" i="11"/>
  <c r="D13" i="7" l="1"/>
  <c r="E13" i="7" s="1"/>
  <c r="F13" i="7" s="1"/>
  <c r="C9" i="5" l="1"/>
  <c r="F13" i="3" l="1"/>
  <c r="E13" i="3"/>
  <c r="D13" i="3"/>
  <c r="C13" i="3"/>
  <c r="F11" i="1" l="1"/>
  <c r="E11" i="1"/>
  <c r="D11" i="1"/>
  <c r="D9" i="12" l="1"/>
  <c r="E9" i="12" s="1"/>
  <c r="F9" i="12" s="1"/>
  <c r="D10" i="11"/>
  <c r="E10" i="11" s="1"/>
  <c r="F10" i="11" s="1"/>
  <c r="D11" i="18"/>
  <c r="E11" i="18" s="1"/>
  <c r="F11" i="18" s="1"/>
  <c r="D9" i="18"/>
  <c r="E9" i="18" s="1"/>
  <c r="F9" i="18" s="1"/>
  <c r="D15" i="9" l="1"/>
  <c r="E15" i="9" s="1"/>
  <c r="F15" i="9" s="1"/>
  <c r="D14" i="9"/>
  <c r="E14" i="9" s="1"/>
  <c r="F14" i="9" s="1"/>
  <c r="D12" i="3" l="1"/>
  <c r="E12" i="3" s="1"/>
  <c r="F12" i="3" s="1"/>
  <c r="C11" i="1"/>
  <c r="I16" i="29" l="1"/>
  <c r="H16" i="29"/>
  <c r="J16" i="29" s="1"/>
  <c r="H15" i="29"/>
  <c r="I15" i="29" s="1"/>
  <c r="J15" i="29" s="1"/>
  <c r="J14" i="29"/>
  <c r="I14" i="29"/>
  <c r="H14" i="29"/>
  <c r="H13" i="29"/>
  <c r="I13" i="29" s="1"/>
  <c r="J13" i="29" s="1"/>
  <c r="H9" i="29"/>
  <c r="I9" i="29" s="1"/>
  <c r="J9" i="29" s="1"/>
  <c r="H8" i="29"/>
  <c r="I8" i="29" s="1"/>
  <c r="J8" i="29" s="1"/>
  <c r="H7" i="29"/>
  <c r="I7" i="29" s="1"/>
  <c r="J7" i="29" s="1"/>
  <c r="H6" i="29"/>
  <c r="I6" i="29" s="1"/>
  <c r="J6" i="29" s="1"/>
  <c r="H5" i="29"/>
  <c r="I5" i="29" s="1"/>
  <c r="J5" i="29" s="1"/>
  <c r="H4" i="29"/>
  <c r="I4" i="29" s="1"/>
  <c r="J4" i="29" s="1"/>
  <c r="J16" i="28"/>
  <c r="I16" i="28"/>
  <c r="H16" i="28"/>
  <c r="H15" i="28"/>
  <c r="I15" i="28" s="1"/>
  <c r="J15" i="28" s="1"/>
  <c r="H14" i="28"/>
  <c r="I14" i="28" s="1"/>
  <c r="J14" i="28" s="1"/>
  <c r="H13" i="28"/>
  <c r="I13" i="28" s="1"/>
  <c r="J13" i="28" s="1"/>
  <c r="H12" i="28"/>
  <c r="I12" i="28" s="1"/>
  <c r="J12" i="28" s="1"/>
  <c r="J14" i="26"/>
  <c r="I14" i="26"/>
  <c r="H14" i="26"/>
  <c r="G14" i="26"/>
  <c r="H12" i="26"/>
  <c r="I12" i="26" s="1"/>
  <c r="J12" i="26" s="1"/>
  <c r="D11" i="3" l="1"/>
  <c r="E11" i="3" s="1"/>
  <c r="F11" i="3" s="1"/>
  <c r="E10" i="14" l="1"/>
  <c r="D10" i="14"/>
  <c r="F10" i="14" s="1"/>
  <c r="D15" i="24" l="1"/>
  <c r="E15" i="24" s="1"/>
  <c r="F15" i="24" s="1"/>
  <c r="E12" i="9" l="1"/>
  <c r="F12" i="9" s="1"/>
</calcChain>
</file>

<file path=xl/sharedStrings.xml><?xml version="1.0" encoding="utf-8"?>
<sst xmlns="http://schemas.openxmlformats.org/spreadsheetml/2006/main" count="2168" uniqueCount="691">
  <si>
    <t>H1.1</t>
  </si>
  <si>
    <t>Performans Göstergeleri</t>
  </si>
  <si>
    <t>Performans Göstergesi Değerleri</t>
  </si>
  <si>
    <t>PG1.1.1</t>
  </si>
  <si>
    <t>Seçmeli Ders Oranı (%)</t>
  </si>
  <si>
    <t>Alan Yeterlilikleri Ve Program Çıktıları Ulusal/uluslararası Düzeyde Tanımlanmış Meslek Standartlarına Uyumu Sağlanan Program Oranı (%)</t>
  </si>
  <si>
    <t>Mezunların İstihdam Oranı (%)</t>
  </si>
  <si>
    <t>PG1.1.2</t>
  </si>
  <si>
    <t>PG1.1.3</t>
  </si>
  <si>
    <t>PG1.1.4</t>
  </si>
  <si>
    <t xml:space="preserve">Akredite Edilen Program Oranı (%) </t>
  </si>
  <si>
    <t>Hedefe Etkisi</t>
  </si>
  <si>
    <t>Sorumlu Birim</t>
  </si>
  <si>
    <t>İşbirliği Yapılacak Birimler</t>
  </si>
  <si>
    <t>Riskler</t>
  </si>
  <si>
    <t>Stratejiler</t>
  </si>
  <si>
    <t>Toplam Maliyet</t>
  </si>
  <si>
    <t>Tespitler</t>
  </si>
  <si>
    <t>İhtiyaçlar</t>
  </si>
  <si>
    <t>Güncellenmiş İfade/Değer</t>
  </si>
  <si>
    <t>Başlangıç Yılı (2022)</t>
  </si>
  <si>
    <t>Güncelleme Gerekçesi</t>
  </si>
  <si>
    <t>Rektör Yardımcılığı (Eğitim-Öğretim)</t>
  </si>
  <si>
    <t>•	S1-Program akreditasyonun yaygınlaştırılması sağlanacak ve öğrencilerin 21 inci yüzyıl becerileri güçlendirilecektir.
•	S2-Sanayinin ihtiyaç duyduğu işgücü profili belirlenerek, önlisans (mesleki eğitim) programlarının ulusal/uluslararası meslek standartlarına uyumu sağlanacaktır.
•	S3-Tüm özel gereksinimli öğrencilerin eğitim-öğretim süreçlerine tam katılımlarını sağlanacak ve gerekli donanımlar temin edilecektir.</t>
  </si>
  <si>
    <t xml:space="preserve">•	Ulusal boyutta yaşanan işsizlik oranındaki artış.
•	YÖKAK'ın eğitim öğretim kalite güvencesine yönelik uygulamaları.
•	On Birinci Kalkınma Planında “Mesleki eğitim programları ile sınav ve belgelendirme faaliyetlerine esas teşkil eden ulusal meslek standartları ve yeterlilikleri güncellenecek ve sayıları artırılacaktır” ifadesinin yer alması. </t>
  </si>
  <si>
    <t xml:space="preserve">•	Eğitim-Öğretim programlarının ulusal ve uluslararası standartlara uyumu sağlanarak tüm öğrencilere 21.yy yetkinliklerinin kazandırılması. 
•	Bireyin yaratıcılık ve hayal gücünü geliştiren, bireysel farklılıkların gözetilmesi ve değerlendirilmesi ile her bireyin özellikleri doğrultusunda en üst düzeyde kendini geliştirebildiği, zaman ve mekân kısıtlarından arınmış, özgün öğrenme teknolojileri geliştirmek ve değişim esnekliğiyle kendini yenileme gücüne sahip, öğrenme ve insan odaklı bir eğitim sistemini oluşturmak.
•	Eğitim Hizmetlerinde Kalitenin ve Erişilebilirliğin Artırılması.
•	Mesleki ve teknik eğitim sanayinin ihtiyaç duyduğu işgücü profili belirlenecek, bu ihtiyaca dönük yükseköğretim kurumlarının mesleki ve teknik eğitim programları güncellenecektir. 
•	Yeni program tasarımlarında ulusal/uluslararası meslek standartlarının esas alınması sağlanmalıdır. </t>
  </si>
  <si>
    <t>H1.2</t>
  </si>
  <si>
    <t>Lisansüstü öğrenci ve mezun sayısını artırmak</t>
  </si>
  <si>
    <t>Tüm programlarda tüm öğrencilerin kazanımlarını küresel boyutta güvence altına alarak, mezunların niteliğini artırmak</t>
  </si>
  <si>
    <t>PG1.2.1</t>
  </si>
  <si>
    <t>PG1.2.2</t>
  </si>
  <si>
    <t>PG1.2.3</t>
  </si>
  <si>
    <t>PG1.2.4</t>
  </si>
  <si>
    <t>Yüksek lisans öğrenci oranı (%)</t>
  </si>
  <si>
    <t>Yüksek lisans mezun oranı (%)</t>
  </si>
  <si>
    <t>Doktora öğrenci oranı (%)</t>
  </si>
  <si>
    <t>Doktora mezun oranı (%)</t>
  </si>
  <si>
    <t>Lisansüstü Eğitim Enstitüsü Müdürlüğü</t>
  </si>
  <si>
    <t>•	Lisansüstü programların uluslararası standartlara uyumu kapsamında öğretim üyelerinin direnç göstermesi
•	Öğretim üyelerinin Uzaktan eğitime yönelik yetkinliklerinin geliştirilmesi ihtiyacı
•	Açılan disiplinlerarası/çok disiplinli lisansüstü programların talep görmemesi</t>
  </si>
  <si>
    <t>•	S1-Lisansüstü programlar uluslararası standartlara uyumlu hale getirilecektir.
•	S2-Disiplinlerarası/çok disiplinli lisansüstü programların geliştirilmesi sağlanacaktır.
•	S3-Uzaktan öğrenme teknolojilerine dayalı yenilikçi lisansüstü programların geliştirilmesi sağlanacaktır.</t>
  </si>
  <si>
    <t>•	Küresel değişimler nedeniyle yeni mesleklerin oluşması 
•	Kurumun, Yükseköğretim Kurumunun "Bölgesel Kalkınma Odaklı Misyon Farklılaşması ve İhtisaslaşma Projesi" kapsamında Araştırma Üniversitesi olma isteğinin bulunması</t>
  </si>
  <si>
    <t xml:space="preserve">•	On Birinci Kalkınma Planında; Öncelikli sektörlerdeki firmaların Ar-Ge ve yenilik süreçlerinde yer alan insan kaynağı kapasitesini geliştirmeye yönelik olarak üniversite ve sanayi işbirliğinde lisansüstü programların oluşturulması. 
•	Önlisans, lisans ve lisansüstü ders programlarının değişen dünya koşullarına göre güncellenmesi. 
•	İhtiyaç olan alanlarda Disiplinler arası /çok disiplinli yenilikçi programların açılması. 
•	Onbirinci kalkınma planında öncelikli sektörler başta olmak üzere plan döneminde doktoralı mezun sayısının yıllık ortalama 15 bine çıkarılacak olması. </t>
  </si>
  <si>
    <t>H1.3</t>
  </si>
  <si>
    <t>PG1.3.1</t>
  </si>
  <si>
    <t>PG1.3.2</t>
  </si>
  <si>
    <t>PG1.3.3</t>
  </si>
  <si>
    <t>PG1.3.4</t>
  </si>
  <si>
    <t>PG1.3.5</t>
  </si>
  <si>
    <t>İş birliği odaklı, araştırmayı ve girişimciliği destekleyen eğitim hizmetlerini artırmak</t>
  </si>
  <si>
    <t>Üniversite-Sektör Akademi iş birliği sayısı</t>
  </si>
  <si>
    <t>Yenilikçilik ve girişimcilik temalı zorunlu ders sayısı</t>
  </si>
  <si>
    <t>Proje destekli tamamlanan tez oranı (Bitirme tezi, yüksek lisans ve doktora tezleri) (%)</t>
  </si>
  <si>
    <t>Araştırma projelerine dahil edilen öğrenci sayısı</t>
  </si>
  <si>
    <t>•	İş dünyasının üniversite ile iş birliği yapma konusundaki deneyiminin kısıtlı olması</t>
  </si>
  <si>
    <t>•	S1-Başarı bölgesi tercihimizle uyumlu eğitim- sektör işbirliği protokolleri geliştirilecektir.
•	S2-Eğitim planları araştırma ve girişimcilik boyutları gözetilerek geliştirilecektir.
•	S3-Öğrencilere proje esaslı çalışma becerisi kazandırılacaktır.</t>
  </si>
  <si>
    <t>•	Öğrencilerin 1. sınıftan itibaren araştırma süreçlerine entegre edilmesi
•	Öğrencilerin sektörü ve sektör dinamiklerini bilmemesi</t>
  </si>
  <si>
    <t xml:space="preserve">•	Özel sektör işletmeleri, ilgili eğitim kurumları ve üniversiteler arasında iş birliği ile staj programlarının oluşturulması ve bunların etkinliğinin artırılması.
•	Eğitim-istihdam-üretim ilişkisini güçlendirmek amacıyla eğitim-sektör iş birliği protokolleri yapılacaktır. 
•	Üniversite öğrencilerinin işgücü piyasasına geçişlerinin sağlanmasını teminen başta ortak projeler olmak üzere üniversite-özel sektör iş birliklerinin yürütülmesi geliştirilecektir. 
•	Gençlerin istihdam piyasasında talep edilen mesleklere yönelik hedef odaklı, beceri temelli mesleki eğitim ve sertifika programlarına dahil edilmesi suretiyle genç işsizliğin azaltılması, gençlerin işgücüne katılımının sağlanması ve istihdam olanaklarının artırılması hedeflenmektedir. </t>
  </si>
  <si>
    <t>Proje tabanlı staj yapan öğrenci sayısı</t>
  </si>
  <si>
    <t>H1.4</t>
  </si>
  <si>
    <t>Örgün eğitimi açık ve uzaktan eğitim yöntemleriyle desteklemek</t>
  </si>
  <si>
    <t>PG1.4.1</t>
  </si>
  <si>
    <t>PG1.4.2</t>
  </si>
  <si>
    <t>PG1.4.3</t>
  </si>
  <si>
    <t>Dijital ders oranı (%)</t>
  </si>
  <si>
    <t>Etkileşimli ve uzaktan eğitimle verilen senkron ders oranı (%)</t>
  </si>
  <si>
    <t>Uzaktan eğitim yöntemleri konusunda verilen kişi başı eğitim saati</t>
  </si>
  <si>
    <t>•	Bilişim altyapısının yetersiz olması
•	Öğretim elemanlarının yüz yüze ders vermeye yönelik alışkanlığının olması</t>
  </si>
  <si>
    <t>•	S1-Online eğitim platformları oluşturulacaktır.
•	S2-İnteraktif ve uzaktan eğitimle verilen derslerin sayısı artırılacaktır.
•	S3-Öğretim elemanlarının uzaktan eğitim yöntemleri kapsamındaki yetkinlikleri geliştirilecektir</t>
  </si>
  <si>
    <t>•	Kurumda uzaktan eğitim program sayısının az olması.
•	Uzaktan eğitime ve açık ders malzemelerine dünya genelinde bir yönelimin olması.
•	Yeni neslin teknolojinin içinde doğmuş bir kuşak olması nedeniyle, eğitim ile teknolojinin entegrasyonu konusundaki beklentinin yüksek olması.</t>
  </si>
  <si>
    <t xml:space="preserve">•	Uzaktan öğrenme teknolojilerine dayalı programların geliştirilmesiyle örgün eğitimin desteklenmesi.
•	Uzaktan eğitim altyapısının iyileştirilmesi ve açık ders materyallerinin sayısının artırılması. 
•	Üniversitede farklı öğrenme ve öğretme teknikleri konusunda çalışmalar yapılarak, öğretim elemanlarının yetkinliklerinin bu yönde geliştirilmesi. </t>
  </si>
  <si>
    <t>H1.5</t>
  </si>
  <si>
    <t>PG1.5.1</t>
  </si>
  <si>
    <t>PG1.5.2</t>
  </si>
  <si>
    <t>PG1.5.3</t>
  </si>
  <si>
    <t>PG1.5.4</t>
  </si>
  <si>
    <t>Öğretim elemanlarının öğrenci merkezli öğrenme ve öğretme yetkinlikleri ile öğrencilerin öğrenmeyi öğrenme becerilerini geliştirmek</t>
  </si>
  <si>
    <t>Eğiticilerin eğitimini alan öğretim elemanı oranı (%)</t>
  </si>
  <si>
    <t>Eğiticilerin eğitimine yönelik etkinlik sayısı</t>
  </si>
  <si>
    <t>Öğrenci memnuniyet oranı (Ders değerlendirme anketindeki öğrenme ve öğretme ile ilgili sorular) (%)</t>
  </si>
  <si>
    <t>Öğrenmeyi öğrenme becerileri etkinliğine katılan öğrenci oranı (%)</t>
  </si>
  <si>
    <t>Öğrenme ve Öğretme Gelişimi Birimi</t>
  </si>
  <si>
    <t>•	Öğretim elemanlarının yenilikçi ve aktif öğrenme ve öğretme tekniklerine direnç göstermeleri
•	Eğitim verecek eğitmen sayısının yetersizliği</t>
  </si>
  <si>
    <t>•	Öğretim elemanlarının öğretim başarısının somut olarak ölçülememesi.
•	YÖKAK’ın kalite güvencesi yaklaşımında öğrenci merkezli anlayışının önemli bir yere sahip olması.</t>
  </si>
  <si>
    <t>•	Eğiticilerin eğitimine yönelik faaliyetlerin gerçekleştirilmesi.
•	Öğretim elemanlarının eğitim-öğretim boyutundaki başarısının ölçülmesine yönelik mekanizmaların geliştirilmesi.</t>
  </si>
  <si>
    <t>H2.1</t>
  </si>
  <si>
    <t>PG2.1.1</t>
  </si>
  <si>
    <t>PG2.1.2</t>
  </si>
  <si>
    <t>PG2.1.3</t>
  </si>
  <si>
    <t>Mevcut araştırma altyapısının verimliliğini ve teknolojik yeterliliğini artırmak</t>
  </si>
  <si>
    <t>Altyapı kapasite kullanımı (%)</t>
  </si>
  <si>
    <t>İlgili yılda yeni eklenen araştırma altyapısı makine/teçhizat bütçesi (BAP destekli) (Milyon TL)</t>
  </si>
  <si>
    <t xml:space="preserve"> İlgili yılda yeni eklenen araştırma altyapısı makine/teçhizat bütçesi (Dış destekli) (Milyon TL)</t>
  </si>
  <si>
    <t xml:space="preserve">Rektör Yardımcılığı (Araştırma) </t>
  </si>
  <si>
    <t>•	Araştırma altyapısına yönelik makine ve teçhizatların tamir ettirilmesi için yeterli bütçe olmaması
•	Altyapı geliştirmek için üniversitemizde yeterli fon bulunmaması</t>
  </si>
  <si>
    <t>•	S1-Araştırma altyapısının iç ve dış paydaşlarca bilinirliliğinin sağlanmasına yönelik faaliyetler yapılacaktır. 
•	S2-Araştırma altyapısının sürekli kullanımını güvence altına almaya yönelik mekanizmalar kurulacaktır.
•	S3-Ülkenin öncelikli teknolojik gereksinimleri de gözetilerek kurumun mevcut araştırma altyapısının teknolojik yetersizliklerini giderecek yatırımlar yapılacaktır.</t>
  </si>
  <si>
    <t>•	Araştırma altyapısının sürdürülebilirliğine yönelik endişenin olması.
•	Mevcut altyapının ve İşgücünün etkin kullanılmaması.
•	Araştırma destek personeli sayıca yetersiz olması.</t>
  </si>
  <si>
    <t>•	Araştırma altyapısının sürdürülebilirliğine yönelik etkin mekanizmaların ve çözüm önerilerinin geliştirilmesi.
•	Mevcut altyapının kullanım süreleri takip edilerek atıl durumdaki teçhizatlar ve araştırmalarda kullanım etkinliğini artırabilecek teçhizatların tespit edilmesi.
•	Araştırma altyapısının teknolojik yeterliliğinin, öncül araştırmalar yapacak, nitelikli insan gücü istihdamına katkı sağlayacak ve üniversite-sanayi iş birliğini destekleyecek seviyeye yükseltilmesi. 
•	Araştırma üniversitesi olma hedefi doğrultusunda altyapımız, yetkinliklerimiz ve çıktılarımızın iyileştirilmesine yönelik stratejilerin oluşturulması.</t>
  </si>
  <si>
    <t>H2.2</t>
  </si>
  <si>
    <t>PG2.2.1</t>
  </si>
  <si>
    <t>Araştırma çıktılarının niteliğini artırmak</t>
  </si>
  <si>
    <t>PG2.2.2</t>
  </si>
  <si>
    <t>PG2.2.3</t>
  </si>
  <si>
    <t>PG2.2.4</t>
  </si>
  <si>
    <t>PG2.2.5</t>
  </si>
  <si>
    <t>Öğretim üyesi başına SCI, SCI-Expanded, SSCI ve A&amp;HCI dergilerdeki yayın sayısı</t>
  </si>
  <si>
    <t>Öğretim üyesi başına düşen patent/faydalı model/tasarım başvuru sayısı (/1000)</t>
  </si>
  <si>
    <t>Bilimsel yayın puanı</t>
  </si>
  <si>
    <t>Atıf puanı</t>
  </si>
  <si>
    <t>Incites dergi etki değerinde ilk %10’luk dilime giren yayın sayısı</t>
  </si>
  <si>
    <t xml:space="preserve">Rektör Yardımcılığı (Araştırma)        </t>
  </si>
  <si>
    <t>•	S1-Öğretim elemanları nitelikli yayın yapmak için özendirilecek ve desteklenecektir.
•	S2-Kurum içi ve kurum dışı burslu araştırmacı sayısının artırılması sağlanacaktır.
•	S3-Yeni öğretim elemanı alımlarında kurumun araştırma öncelikleri ile adayın araştırma konusundaki yetkinlikleri esas alınacaktır.</t>
  </si>
  <si>
    <t>•	Mevcut altyapının ve İşgücünün etkin kullanılmaması.
•	Araştırmacı ve araştırmacı başına düşen çıktıların az olması.
•	Kurum dışı araştırma desteklerinin var olması.</t>
  </si>
  <si>
    <t>•	Öğretim elemanlarının araştırma performansına göre ödül mekanizması ve/veya kariyer olanaklarının geliştirilmesi.
•	Kamu destekli Ar-Ge projelerine lisans, yüksek lisans ve doktora bursiyerlerinin dahil edilmesi.
•	Uluslararası proje deneyimi ve proje alma potansiyeli yüksek olan araştırmacıları üniversiteye kazandırmaya yönelik mekanizmalar geliştirilmesi.</t>
  </si>
  <si>
    <t>H2.3</t>
  </si>
  <si>
    <t>PG2.3.1</t>
  </si>
  <si>
    <t>PG2.3.2</t>
  </si>
  <si>
    <t>PG2.3.3</t>
  </si>
  <si>
    <t>PG2.3.4</t>
  </si>
  <si>
    <t>PG2.3.5</t>
  </si>
  <si>
    <t>PG2.3.6</t>
  </si>
  <si>
    <t>Çıktı ve etki odaklı iş birliği ağlarını geliştirmek</t>
  </si>
  <si>
    <t>Uluslararası iş birliği ile başlatılan proje sayısı</t>
  </si>
  <si>
    <t>Uluslararası iş birliği ile başlatılan projelerin bütçesi (Milyon TL)</t>
  </si>
  <si>
    <t>Ulusal iş birliği ile başlatılan proje sayısı</t>
  </si>
  <si>
    <t xml:space="preserve"> Ulusal iş birliği ile başlatılan projelerin bütçesi (Milyon TL)</t>
  </si>
  <si>
    <t>Uluslararası iş birliği ile yapılan yayın sayısı</t>
  </si>
  <si>
    <t>Sanayi iş birliği ile yapılan yayın sayısı</t>
  </si>
  <si>
    <t>•	Mezun bilgi sisteminin olmaması ve mezunlarla iletişimin zayıflığı
•	Öğretim elemanlarının ulusal ve uluslararası kurumlarla ortak araştırma projesi yapma konusunda alışkanlığının olmaması</t>
  </si>
  <si>
    <t>•	S1-Uluslararası araştırma kurumları ve üniversiteler başta olmak üzere araştırma-geliştirme boyutunda iş birliği ağlarının geliştirilmesine yönelik mekanizmalar kurulacaktır.
•	S2-Kurumun Üniversite-Sanayi iş birliği modeli esas alınarak, Üniversite-Sanayi iş birliği alanları geliştirilecek ve Eskişehir’deki Ulusal Raylı Sistemler Test ve Araştırma Merkezinin (URAYSİM) işbirliği yapılan kuruluşlar ile tamamlanması sağlanacaktır. 
•	S3-Uluslararası ve ulusal Ar-Ge merkezlerinde çalışan mezunlarla iş birliklerini geliştirmeye öncelik verilecektir.</t>
  </si>
  <si>
    <t>•	İlimizdeki diğer üniversiteler, kamu kurum ve kuruluşları, sanayi, KOBİ ve STK’lar ile iş birliği yapılabilecek alanların belirlenmemiş olması 
•	Ulusal ve uluslararası ölçekte kurumsal ölçekte iş birliklerin yeterli düzeyde olmaması 
•	Kentte 3 Üniversite ile sanayi ve sektörel kümelenmeler olmasının araştırma iş birlikleri için fırsat yaratması</t>
  </si>
  <si>
    <t>•	İlimizdeki diğer üniversiteler, kamu kurum ve kuruluşları, sanayi, KOBİ ve STK’lar ile iş birliği yapılabilecek alanların belirlenmesi ve iş birliklerinin geliştirmesi.
•	Uluslararası ağlara katılımın sağlanması ve iş birliklerinin geliştirilmesi.
•	Ulusal ölçekte araştırma alanında üst sıralarda yer alan üniversitelerle iş birliklerinin geliştirilmesi.
•	Sanayi ve Ticaret Odası ile iş birliği yaparak, sanayi bölgesi ve ticari şirketlere ulaşılarak ihtiyaç ve beklenti analizinin yapılması ve iş birliklerinin geliştirilmesi.
•	Uluslararası ve ulusal Ar-Ge merkezlerinde çalışan mezunlarla iletişimin kuvvetlendirilmesi sağlanarak iş dünyası ile iş birliklerinin geliştirilmesine öncelik verilmesi.</t>
  </si>
  <si>
    <t>H2.4</t>
  </si>
  <si>
    <t>Kurum dışı proje sayısını ve bütçesini artırmak</t>
  </si>
  <si>
    <t>İlgili yılda yeni başlatılan kurum dışı proje sayısı</t>
  </si>
  <si>
    <t>İlgili yılda yeni başlatılan kurum dışı proje bütçesi (Milyon TL)</t>
  </si>
  <si>
    <t>PG2.4.1</t>
  </si>
  <si>
    <t>PG2.4.2</t>
  </si>
  <si>
    <t>•	S1-Öğretim elemanlarının kurum dışı projeler konusundaki farkındalık düzeyleri artırılacak ve kurum dışı proje yazımı konusundaki yetkinlikleri geliştirilecektir.
•	S2-BAP projelerinde başta uluslararası olmak üzere kurum dışı iş birliklerinin desteklenmesine, ayrıca kurum dışı projelerinin ödüllendirilmesine yönelik mekanizmaların kurulacaktır.
•	S3-Kurumun öncelikli araştırma alanları başta olmak üzere, ülkelerinde farklı sektörlerde çalışan uluslararası mezunlarımızla araştırma projeleri geliştirilecektir.
•	S4-Disiplinlerarası çalışma olanaklarını ön plana çıkararak dış kaynaklı proje desteklerine rekabetçi projeler hazırlanacaktır.</t>
  </si>
  <si>
    <t>•	Akademik kadronun dış kaynaklı proje yapma konusunda alışkanlığının olmaması.
•	Üniversite kabiliyetlerinin sektörlerde yeterince bilinmiyor olması.
•	Kurum dışı araştırma desteklerinin var olması.
•	Dış kaynaklı projeler için rekabetin giderek artması.</t>
  </si>
  <si>
    <t>•	Araştırmacılarımızın kurum dışı fonlarından yararlanma ve uluslararası iş birlikleri konularında daha güçlü hale gelmelerini sağlamak üzere yetkinliklerinin arttırılması ve teşvik mekanizmalarının geliştirilmesi.
•	Yurt içi fon kaynakları ve desteklerine yönelik farkındalık yaratılması ve bu olanaklardan azami yararlanmaya yönelik stratejiler geliştirilmesi.</t>
  </si>
  <si>
    <t>H3.1</t>
  </si>
  <si>
    <t>Üniversite çalışanlarının ve öğrencilerinin topluma hizmet farkındalığını artırmak, topluma bilimi sevdirmek</t>
  </si>
  <si>
    <t>PG3.1.1</t>
  </si>
  <si>
    <t>PG3.1.2</t>
  </si>
  <si>
    <t>PG3.1.3</t>
  </si>
  <si>
    <t>PG3.1.4</t>
  </si>
  <si>
    <t>Toplumsal değer yaratmaya yönelik etkinliklerine çalışan katılım oranı (%)</t>
  </si>
  <si>
    <t>Toplumsal değer yaratmaya yönelik etkinliklerine öğrenci katılım oranı (%)</t>
  </si>
  <si>
    <t>Topluma bilimi sevdirmeye yönelik yapılan proje sayısı</t>
  </si>
  <si>
    <t>Topluma bilimi sevdirmeye yönelik yapılan tanıtım/etkinlik sayısı</t>
  </si>
  <si>
    <t>Rektör Yardımcılığı (Topluma Hizmet)</t>
  </si>
  <si>
    <t>•	ARINKOM’un yönetimde ve ESTÜ’ye olan sorumluluğundaki belirsizlik</t>
  </si>
  <si>
    <t>•	S1-Üniversite çalışanlarına ve öğrencilerine yönelik 3.kuşak üniversite kavramı ve bu bağlamda üniversitenin yapması gerekenler hakkında hizmet içi bilgilendirme toplantıları düzenlenerek topluma hizmet farkındalığı artırılacaktır.
•	S2-Üniversitemizin imkânlarının ve yetkinliklerinin; bilimin topluma tanıtılması, farkındalığın geliştirilmesi ve sevdirilmesine yönelik projeler ve etkinliklerin yapılması sağlanacaktır</t>
  </si>
  <si>
    <t>•	Topluma hizmet kültürünün yaygın olmaması.
•	Toplum ile iletişimin ve iş birliğinin yetersiz olması.
•	TÜBİTAK’ın kapsamlı destek olanaklarının var olması.</t>
  </si>
  <si>
    <t>•	Onbirinci kalkınma planında; “Öğrencilerin buluş, patent ve faydalı model başvurusu yapmaları teşvik edilecektir” ifadesinin yer alması.
•	3 üncü kuşak üniversite kavramı ve bu bağlamda üniversitenin yapması gerekenler hakkında hizmet içi bilgilendirme toplantıları düzenlenmesi.</t>
  </si>
  <si>
    <t>H3.2</t>
  </si>
  <si>
    <t>PG3.2.1</t>
  </si>
  <si>
    <t>PG3.2.2</t>
  </si>
  <si>
    <t>PG3.2.3</t>
  </si>
  <si>
    <t>Toplumsal değer yaratmaya yönelik araştırma ve tasarım projelerini artırmak</t>
  </si>
  <si>
    <t>Toplumsal değer unsuru içeren araştırma veya tasarım projesi oranı (%)</t>
  </si>
  <si>
    <t>Toplumsal değer unsuru içeren araştırma veya tasarım projesi bütçesi oranı (%)</t>
  </si>
  <si>
    <t>TÜBİTAK bilim ve toplum projeleri sayısı</t>
  </si>
  <si>
    <t>•	Öğretim elemanlarının araştırma ve tasarım projelerinde toplumsal değer yaratma boyutunu öncelikli görmemesi  
•	ARINKOM’un yönetimde ve ESTÜ’ye olan sorumluluğundaki belirsizlik
•	BAP bütçesinin kısıtlı olması</t>
  </si>
  <si>
    <t>•	S1-Öğretim elemanlarının toplumsal değer yaratmaya yönelik araştırma ve tasarım projelerine yönelik destek, ödül ve kariyer olanakları geliştirilecektir.
•	S2-TÜBİTAK Bilim ve Toplum projelerinden etkin yararlanılması sağlanarak birim düzeyinde toplumsal değer unsuru içeren (TDP) projelerin yapılması sağlanacaktır.</t>
  </si>
  <si>
    <t>•	Toplum ile iletişimin ve iş birliğinin yetersiz olması.
•	TÜBİTAK’ın kapsamlı destek olanaklarının var olması.
•	Nesil Girişimci ve Yenilikçi Üniversite kavramı ile birlikte üniversitelerden ekonomik değer üreten çıktılar üretmesine konusunda beklentinin olması.
•	Tasarım, patent, markalaşma ve fikri mülkiyet haklarının korunması konularında yasal düzenlemelerin zayıf olması.</t>
  </si>
  <si>
    <t>•	Atama yükseltme kriterlerinde topluma hizmet alanındaki ölçütlerin kuvvetlendirilmesi.</t>
  </si>
  <si>
    <t>H3.3</t>
  </si>
  <si>
    <t>PG3.3.1</t>
  </si>
  <si>
    <t>PG3.3.2</t>
  </si>
  <si>
    <t>PG3.3.3</t>
  </si>
  <si>
    <t>PG3.3.4</t>
  </si>
  <si>
    <t>PG3.3.5</t>
  </si>
  <si>
    <t>Toplumu üniversitenin kabiliyetlerinden ve altyapı kaynaklarından etkin yararlandırmak</t>
  </si>
  <si>
    <t>Topluma yönelik tanıtım faaliyeti sayısı</t>
  </si>
  <si>
    <t>Altyapı gelirleri (test analiz, havaalanı, stadyum ve spor salonları) (Milyon TL)</t>
  </si>
  <si>
    <t>Eğitim gelirleri (Milyon TL)</t>
  </si>
  <si>
    <t>Sertifika ve kurs programları gelirleri (Milyon TL)</t>
  </si>
  <si>
    <t>Danışmanlık hizmeti veren öğretim üyesi sayısı</t>
  </si>
  <si>
    <t>•	Toplumun beklentilerinin belirsiz olması/toplumun talepkar olmaması
•	Öğretim elemanlarının eğitim-danışmanlık hizmeti uygulamaları konusundaki bilgisinin yetersiz olması
•	Araştırma altyapısına yönelik makine ve teçhizatların tamir ettirilmesi için yeterli bütçe olmaması
•	ARINKOM’un yönetimde ve ESTÜ’ye olan sorumluluğundaki belirsizlik</t>
  </si>
  <si>
    <t>•	S1-Üniversitenin altyapı kaynaklarına yönelik etkin tanıtımlar yapılacak ve sürdürülebilir iletişim mekanizmaları kurulacak, toplumun öncelikli ihtiyaçları doğrultusunda potansiyel yararlanıcılar belirlenecektir.
•	S2-Alan/Sektör bazlı eğitim ve danışmanlık portföyünün oluşturulması ve yönetilmesi sağlanacaktır.
•	S3-Sertifika programlarının geliştirilmesi sağlanacaktır.</t>
  </si>
  <si>
    <t>•	Topluma hizmet kültürünün yaygın olmaması.
•	Toplum ile iletişimin ve iş birliğinin yetersiz olması.
•	Kentte havacılık ve raylı sistemler sektörünün olması.</t>
  </si>
  <si>
    <t>•	Üniversitenin altyapı olanakları ile yeteneklerini içeren katalog hazırlanabilir.
•	Öğretim elemanlarının toplumsal değer yaratmaya yönelik araştırma ve tasarım projelerine yönelik destek, ödül ve kariyer olanakları geliştirilecektir.</t>
  </si>
  <si>
    <t>H3.4</t>
  </si>
  <si>
    <t>Üniversite kaynaklı girişimciliği artırmak</t>
  </si>
  <si>
    <t>Teknoparktaki üniversite bazlı şirket sayısı</t>
  </si>
  <si>
    <t>Şirketlerdeki tam zamanlı istihdam sayısı</t>
  </si>
  <si>
    <t>Girişimcilik endeksi sıralaması</t>
  </si>
  <si>
    <t>Yaratılan değer (ciro) (Milyon TL)</t>
  </si>
  <si>
    <t>•	Kampüs içerisinde Teknopark binasının olmaması
•	Girişim fonunun yaratılamaması
•	Girişimcilik kültürünün zayıflığı</t>
  </si>
  <si>
    <t>•	S1-Üniversite bünyesinde girişimciliğe yönelik mekanizmaların oluşturulması sağlanacaktır.
•	S2-Girişimcilik altyapısının güçlendirilmesi sağlanacaktır.
•	S3-Buluşlarda girişimciliğin teşvik edilmesi sağlanacaktır.</t>
  </si>
  <si>
    <t>•	TÜBİTAK ile iletişim ve bu konuda sağladığı destekler.
•	Girişimciliğin küresel ölçekte önem kazanması.</t>
  </si>
  <si>
    <t>•	Onbirinci Kalkınma Planında "Öğrencilerin buluş, patent ve faydalı model başvurusu yapmaları teşvik edilecektir" ifadesinin bulunması.
•	Onbirinci Kalkınma Planında" Staj, girişimcilik ve işbaşı eğitim programlarının etkinleştirilmesi yoluyla gençlerin işe geçişleri kolaylaştırılacaktır. Bilgi ve becerilerin güncelliğinin sağlanması amacıyla mezunların sertifikalı eğitim ve sektör ile üniversiteler tarafından akredite edilen dersleri almaları teşvik edilecektir." ifadesinin bulunması.
•	2023 Sanayi ve Teknoloji Stratejisi Belgesi, Milli Teknoloji Hamlesinin 6 Temel Önceliği'nde “Sanayici, girişimci ve teknoloji geliştiren bilim ve Ar-Ge insanları ile kamu kurumları arasında “paydaş odaklı” iş yapma yaklaşımı yaygınlaştırılacaktır” ifadesinin bulunması
•	Kalkınma Ajansı (BEBKA) 2014-2023 Bölge Planı'nda “Öncelik 6. Yatırım Ortamının İyileştirilmesi ve Girişimciliğin Desteklenmesi” “Tedbir 4. Üniversiteler başta olmak üzere diğer eğitim kurumları, kamu kurum ve kuruluşlarında girişimcilik ve yenilik kültürünün yaygınlaştırılması” ifadesinin bulunması.</t>
  </si>
  <si>
    <t>PG3.4.1</t>
  </si>
  <si>
    <t>PG3.4.2</t>
  </si>
  <si>
    <t>PG3.4.3</t>
  </si>
  <si>
    <t>PG3.4.4</t>
  </si>
  <si>
    <t>H4.1</t>
  </si>
  <si>
    <t>Uluslararasılaşma kültür ve farkındalığını artırmak</t>
  </si>
  <si>
    <t>PG4.1.1</t>
  </si>
  <si>
    <t>PG4.1.2</t>
  </si>
  <si>
    <t>PG4.1.3</t>
  </si>
  <si>
    <t>PG4.1.4</t>
  </si>
  <si>
    <t>Yabancı uyruklu öğrenci memnuniyet oranı (%)</t>
  </si>
  <si>
    <t>Yabancı uyruklu öğretim elemanı memnuniyet oranı (%)</t>
  </si>
  <si>
    <t>Sosyo-kültürel entegrasyona yönelik faaliyet sayısı</t>
  </si>
  <si>
    <t>Uluslararasılaşmaya yönelik eğitim sayısı</t>
  </si>
  <si>
    <t>Uluslararası İlişkiler Birimi</t>
  </si>
  <si>
    <t>•	S1-Uluslararasılaşmanın tüm boyutlarını kapsayan kurumsal bir yapı geliştirilecektir.
•	S2-Yabancı öğretim elemanı ve öğrenci ilişkilerinin güçlendirilmesi sağlanacaktır.
•	S3-Fiziksel ortamların ve unsurların uluslararası boyutlar düşünülerek iyileştirilmesi ile sosyokültürel entegrasyona yönelik faaliyetler gerçekleştirilmesi sağlanacaktır.</t>
  </si>
  <si>
    <t>•	YÖK'ün Uluslararasılaşma konusunda bir strateji dokümanının bulunması.
•	Uluslararasılaşmaya yönelik bileşenlerin birbirinden kopuk yürütülüyor olması 
•	On Birinci Kalkınma Planınında “Ülkemizin yükseköğretim alanında uluslararasılaşma düzeyi artırılacaktır.” ifadesinin yer alması. 
•	Uluslararası öğrenciler ve çalışanların iletişim ve entegrasyonuna yönelik mekanizmaların yeterli düzeyde olmaması.
•	Kampüste olanaklarının çok kültürlü/çok uluslu yapıda olmaması</t>
  </si>
  <si>
    <t>•	Uluslararasılaşmaya yönelik politika ve stratejilerin belirlenmesi.
•	Üniversitenin uluslararasılaşma düzeyinin geliştirilmesi.
•	Uluslararası öğrenci ve çalışanlara yönelik iletişim ve entegrasyonu artırıcı mekanizmaların geliştirilmesi.</t>
  </si>
  <si>
    <t>H4.2</t>
  </si>
  <si>
    <t>PG4.2.1</t>
  </si>
  <si>
    <t>PG4.2.2</t>
  </si>
  <si>
    <t>PG4.2.3</t>
  </si>
  <si>
    <t>Ingilizce dil yeterliligi olan ögretim elemanı oranı (%)</t>
  </si>
  <si>
    <t>Ingilizce yabancı dil yeterliligini artırmak</t>
  </si>
  <si>
    <t>Ingilizce hazırlık sınıfı basarı oranı (%)</t>
  </si>
  <si>
    <t>Yabancı dilde ögretim yapan (%30 veya %100 Ingilizce) program sayısı</t>
  </si>
  <si>
    <t>Rektör Yardımcılığı (Uluslararasılaşma)</t>
  </si>
  <si>
    <t>•	Programlarda yer alan derslerin öğretim dilinin %100 İngilizce olması konusunda öğretim elemanları tarafından direnç gösterilmesi
•	İngilizce Hazırlık Programındaki derslerin başka bir üniversitenin İngilizce okutmanları tarafından veriliyor olması
•	İdari çalışanların yabancı dil yetkinliklerini geliştirecek faaliyetlere katılmaması</t>
  </si>
  <si>
    <t>•	S1-Yabancı dilde öğretim yapan (%100 İngilizce) programların yaygınlaştırılması sağlanacaktır.
•	S2-Akademik ve idari personelin İngilizce yabancı dil yeterliliğinin artırılması desteklenecektir.</t>
  </si>
  <si>
    <t>•	Eğitim dili İngilizce olan özellikle lisansüstü program sayısının az olması.
•	Personel ve öğrencilerin yabancı dilde iletişim yetkinliğinin yeterli düzeyde olmaması.
•	On Birinci Kalkınma Planı’nda “Ülkemizin yükseköğretim alanında uluslararasılaşma düzeyi artırılacaktır.” ifadesinin yer alması.</t>
  </si>
  <si>
    <t>•	Öğrenci ve çalışanların yabancı dil yetkinliğinin geliştirilmesine yönelik platformların ve uygulamaların çeşitlendirilmesi.
•	Yabancı dilde eğitim yapan program sayısının artırılması.</t>
  </si>
  <si>
    <t>H4.3</t>
  </si>
  <si>
    <t>PG4.3.1</t>
  </si>
  <si>
    <t>PG4.3.2</t>
  </si>
  <si>
    <t>PG4.3.3</t>
  </si>
  <si>
    <t>PG4.3.4</t>
  </si>
  <si>
    <t>PG4.3.5</t>
  </si>
  <si>
    <t>Uluslararası öğrenci ve çalışan sayılarını artırmak</t>
  </si>
  <si>
    <t>Lisansüstü programlarda eğitim gören yabancı uyruklu öğrenci oranı (%)</t>
  </si>
  <si>
    <t>Değişim programları ile gelen yabancı uyruklu öğrenci oranı (%)</t>
  </si>
  <si>
    <t>Değişim programları ile gelen yabancı uyruklu öğretim elemanı sayısı</t>
  </si>
  <si>
    <t>Üniversitede görev yapan yabancı uyruklu öğretim elemanı sayısı</t>
  </si>
  <si>
    <t>Ortak diploma programı sayısı</t>
  </si>
  <si>
    <t>•	Mevcut değişim programlarındaki kısıtlılıklar
•	Yabancı dilde verilen ders sayısının az olması nedeniyle yabancı uyruklu öğrencilerin Üniversitemizi tercih etmemesi
•	Bölümlerin yabancı uyruklu öğrenci kontenjanı vermek istememesi
•	İstihdam koşullarının yabancı uyruklu öğretim elemanlarına cazip gelmemesi</t>
  </si>
  <si>
    <t>•	S1-Değişim programları ve iş birliği protokolleri ile gelen yabancı uyruklu öğrenci kabul sınavlarının; kurumumuzca yapılması sağlanacaktır. 
•	S2-Yabancı öğrenci kontenjanını arttırmak için altyapı, mevzuat ve kaynaklarının geliştirilmesi sağlanacaktır. 
•	S3-Çift diploma ve ortak diploma programlarının artırılması sağlanacaktır.</t>
  </si>
  <si>
    <t>•	Uluslararası öğrenci kabullerinde esas alınan kriterlerin (sınavların) yeterince kapsayıcı olmaması.
•	Mevlana ve Erasmus gibi değişim hareketlerini destekleyen dış kaynaklı programların olması.
•	Eskişehir'in "modern bir öğrenci şehri" imajı.
•	On Birinci Kalkınma Planında “Yükseköğretim sistemindeki nitelikli uluslararası öğrenci sayısının ve nitelikli yabancı uyruklu akademisyenlerin toplam istihdam oranı içindeki payının artırılması” şeklinde ifadeye yer verilmiş olması.
•	Ülkenin güvenli olarak algılanmaması.</t>
  </si>
  <si>
    <t xml:space="preserve">•	Uluslararası öğrenci ve öğretim elemanı sayısını artırmak ve uluslararası iş birlikleri geliştirmek için daha etkin tanıtım araçları geliştirilmeli, iletişim kuvvetlendirilmelidir. 
•	Ortak çift diploma programları geliştirilmelidir. 
•	Yabancı dilde eğitim yapan program sayısı arttırılmalıdır. 
•	Yükseköğretim sistemindeki nitelikli uluslararası öğrenci sayısı artırılacaktır. 
•	Nitelikli yabancı uyruklu akademisyenlerin toplam istihdamı oranı içindeki payı artırılacaktır. </t>
  </si>
  <si>
    <t>Etkin ve sürdürülebilir uluslararası iş birlikleri kurmak</t>
  </si>
  <si>
    <t>PG4.4.1</t>
  </si>
  <si>
    <t>PG4.4.2</t>
  </si>
  <si>
    <t>PG4.4.3</t>
  </si>
  <si>
    <t>PG4.4.4</t>
  </si>
  <si>
    <t>PG4.4.5</t>
  </si>
  <si>
    <t>Uluslararası tanıtım sayısı</t>
  </si>
  <si>
    <t>Değişim anlaşmalarının sayısı (Erasmus + Mevlana)</t>
  </si>
  <si>
    <t>İş birliği protokollerinin sayısı</t>
  </si>
  <si>
    <t>Uluslararası paydaşlarımızın memnuniyet oranı (%)</t>
  </si>
  <si>
    <t>Üye olunan uluslararası ağ sayısı</t>
  </si>
  <si>
    <t>•	Tanıtım faaliyetlerine ayrılan bütçenin yeterli olmaması
•	Hala Anadolu Üniversitesi olarak tanınıyor olunması</t>
  </si>
  <si>
    <t>•	Uluslararası düzeyde bilinirliğin henüz az olması.
•	Yabancı dilde dokümantasyonun ve web sayfalarının bulunmaması (YÖK, vb.).
•	Eskişehir'in “modern bir öğrenci şehri” imajı.
•	Yabancı üniversitelerin Türkiye'den sadece belirli üniversitelerle iş birliği yapma konusundaki önyargılı tutumu.</t>
  </si>
  <si>
    <t xml:space="preserve">•	Uluslararası öğrenci ve öğretim elemanı sayısını artırmak ve uluslararası iş birlikleri geliştirmek için daha etkin tanıtım araçları geliştirilmeli, iletişim kuvvetlendirilmelidir. 
•	Etkili tanıtım çalışmalarıyla yükseköğretim sistemine uluslararası erişim kolaylaştırılacaktır. </t>
  </si>
  <si>
    <t>Bütünleşik kurumsal bilgi yönetim sistemi kurmak, dijital hizmetlerin niteliğini ve niceliğini artırmak</t>
  </si>
  <si>
    <t>H5.1</t>
  </si>
  <si>
    <t>PG5.1.1</t>
  </si>
  <si>
    <t>PG5.1.2</t>
  </si>
  <si>
    <t>PG5.1.3</t>
  </si>
  <si>
    <t>PG5.1.4</t>
  </si>
  <si>
    <t>Kurumsal bilgi yönetim sistemi bünyesindeki (eğitim/araştırma/yönetişim vb.) otomasyon yazılımlarının devreye alınma oranı (%)</t>
  </si>
  <si>
    <t>Bilişim teknolojileri donanım altyapısının tamamlanma oranı (%)</t>
  </si>
  <si>
    <t>ISO 27001 Bilgi Güvenliği Yönetim Sistemi sertifikasının alınması</t>
  </si>
  <si>
    <t>Dijital dönüşümü tamamlanan hizmet sayısı</t>
  </si>
  <si>
    <t>Rektör Yardımcılığı (Kaynakların Yönetimi)</t>
  </si>
  <si>
    <t>•	Mali kaynakların yetersizliği
•	İnsan kaynağının yetersizliği
•	Dijital dönüşüm süreçlerine yönelik ihtiyaç analizinin doğru yapılamaması</t>
  </si>
  <si>
    <t>•	S1-Altyapı yatırımlarında ve insan kaynağı temininde bilişim teknolojileri alanına öncelik verilecektir.
•	S2-Dijital dönüşüme yönelik kurumsal yapının geliştirilmesi sağlanacaktır.
•	S3-Paydaş ihtiyaçları ve teknolojik gelişmeler doğrultusunda, tüm birimlerimizin koordinesinde gerek iş süreçlerinin gerek sunulan hizmetlerin dijital dönüşümü sağlanacaktır.</t>
  </si>
  <si>
    <t>•	Bilişim teknolojisi hizmetlerinin dışa bağımlı olması ile bütünleşik bir bilgi yönetim sisteminin henüz bulunmaması.
•	Paydaşların verilen dijital hizmetlerin artırılmasına yönelik isteklerinin artması.</t>
  </si>
  <si>
    <t>•	Onbirinci Kalkınma Planı; Kamu, özel sektör, üniversiteler ve STK’lar arasındaki iş birliği geliştirilerek dijital dönüşüm ekosistemi oluşturulacaktır. 
•	On Birinci Kalkınma Planı; Dijital dönüşüm alanında teknik incelemeler, akademik çalışmalar, saha çalışmaları ve benzeri faaliyetleri kapsayan Dijital Dönüşüm Araştırmaları Programı hayata geçirilecektir. 
•	On Birinci Kalkınma Planı; Üniversitelerin dijital çağa ayak uydurması ve bilgiye ulaşımda açık erişim ve açık bilim uygulamalarının hayata geçirilmesi amacıyla açık erişim altyapıları ile uyumu sağlanacaktır.
•	On Birinci Kalkınma Planı; Sanayinin ihtiyaçları ve dijital dönüşüm hedefleri çerçevesinde yenilikçi okul-sektör iş birliği modelleri geliştirilecektir.
•	2023 Sanayi ve Teknoloji Hedefleri; Dijital dönüşüm için gereken yazılım geliştirme yetenek kapasitesinin Türkiye’de 2023 yılına kadar 500 bin kişiyi geçmesi hedeflenmektedir.</t>
  </si>
  <si>
    <t>H5.2</t>
  </si>
  <si>
    <t>PG5.2.1</t>
  </si>
  <si>
    <t>PG5.2.2</t>
  </si>
  <si>
    <t>PG5.2.3</t>
  </si>
  <si>
    <t>PG5.2.4</t>
  </si>
  <si>
    <t>Yatay yapılanma odaklı ve sürdürülebilir bir kurumsal yapı ile etkin bir iç kalite güvence sistemi oluşturmak</t>
  </si>
  <si>
    <t>İç kalite güvence sistemine yönelik yapılan etkinlik (toplantılar, eğitimler, seminerler vb.) sayısı</t>
  </si>
  <si>
    <t>YÖKAK Kurumsal akreditasyon puanı</t>
  </si>
  <si>
    <t>İç kalite güvence sistemi kapsamında değerlendirilen program oranı (%)</t>
  </si>
  <si>
    <t>Rektör Yardımcılığı (Kalite Güvence)</t>
  </si>
  <si>
    <t>•	Süreç bazlı iş yapış yöntemlerinin olmaması
•	Üst yönetimin değişmesine bağlı olarak kurumsal dönüşümün sürdürülebilirliğinin sağlanamaması</t>
  </si>
  <si>
    <t>•	S1-Süreç bazlı kurumsal yapılar (organizasyonlar) geliştirilecek, görev ve iş tanımları yapılacaktır. 
•	S2-Kurumsal akreditasyona yönelik etkin iç kalite güvence mekanizmaları kurulacak, tüm paydaşlara yönelik bilinçlendirme çalışmaları yapılacaktır. 
•	S3-Süreçlerin ve kurumsal risk yönetiminin etkinleştirilmesi sağlanacaktır</t>
  </si>
  <si>
    <t>•	Bölünme sonrasında yeniden yapılanan bir teknik üniversite olunması.
•	Kurumsal akreditasyon ve dış değerlendirme sürecinin giderek daha fazla önem kazanması.</t>
  </si>
  <si>
    <t>•	On Birinci Kalkınma Planındaki; "Yükseköğretim sisteminin küresel rekabet gücü olan, kalite odaklı ve dinamik bir yapıya kavuşturulması; yükseköğretim kurumlarının niteliklerinin artırılmasına yönelik uygulamalara devam edilmesi" ifadesinin yer alması.
•	Kurumsal iç değerlendirme ve sürekli iyileşme yaklaşımının kurum kültürünün bir parçası haline getirilmesine yönelik bilinçlendirme ve bilgilendirme faaliyetlerinin yapılması.
•	Dış Değerlendirme ve Kurumsal Akreditasyon süreçlerinde öncü rol üstlenilerek kurumsal gelişim açısından sürecin kazanımlarından azami fayda sağlanılması</t>
  </si>
  <si>
    <t>H4.4</t>
  </si>
  <si>
    <t>H5.3</t>
  </si>
  <si>
    <t>Kurumsal performansı ve aidiyeti artırmak, kurum kültürünü güçlendirmek</t>
  </si>
  <si>
    <t>PG5.3.1</t>
  </si>
  <si>
    <t>PG5.3.2</t>
  </si>
  <si>
    <t>PG5.3.3</t>
  </si>
  <si>
    <t>PG5.3.4</t>
  </si>
  <si>
    <t>PG5.3.5</t>
  </si>
  <si>
    <t>Kurum/Birim/Bölüm/Program/Kişi performans hedefi gerçekleştirme oranı (%)</t>
  </si>
  <si>
    <t>Kişi basına eğitim saati (Akademik-idari kırılımlı)</t>
  </si>
  <si>
    <t>Kurumsal aidiyet memnuniyet oranı (%)</t>
  </si>
  <si>
    <t>Danışma ve sosyalleşme becerisi</t>
  </si>
  <si>
    <t>Toplumsal sosyal sorumluluk faaliyetlerine katılan çalışan oranı (%)</t>
  </si>
  <si>
    <t xml:space="preserve">•	Ekonomik kısıtlar
•	Yeniden yapılanan bir üniversite olunması nedeniyle aidiyet duygusunun zayıflaması
•	Kişisel performans temelli çalışma alışkanlığının bulunmaması </t>
  </si>
  <si>
    <t>•	S1-Çalışanların yetkinliklerini geliştirmeye yönelik eğitim, seminer vb. faaliyetler yapılması sağlanacaktır.
•	S2-Hedef ve yetkinlik bazlı kurumsal performans sistemi temelinde, takdir- tanıma mekanizmasının kapsamı genişletilecektir.
•	S3-Yüksek dayanışma ve yüksek sosyalleşme kültürünü destekleyecek faaliyetler gerçekleştirilecek, toplumsal sosyal sorumluluk bilincinin yaygınlaştırılması sağlanacaktır.</t>
  </si>
  <si>
    <t>•	Öğretim üyesi dışındaki akademik kadronun sayıca yetersiz olması ile İdari kadrolardaki sayıca ve nitelik olarak yetersizlikler
•	Yeni Ekonomi Programı 2020-2022; “Kamuda hedef ve yetkinlik bazlı performans değerlendirme sistemi oluşturularak başarılı personelin ödüllendirilmesini sağlayacak Kamu İnsan Kaynakları Yönetim Sistemi Kurulacaktır” ifadesi yer almaktadır.</t>
  </si>
  <si>
    <t>•	Onbirinci Kalkınma Planında; “Kamu personelinin niteliğini artırmaya yönelik hizmet içi eğitim programlarının oluşturulması ve düzenli olarak yürütülmesi sağlanacak ve her düzeydeki personele yönetim becerisi kazandırmayı amaçlayan eğitim programları geliştirilecektir” ifadesinin yer alması.
•	Hizmet içi eğitim uygulaması, kamu çalışanlarının mesleki ve temel becerilerini artıran uzaktan eğitim sistemleri kullanılmak suretiyle kolayca erişilebilen bir yapıya dönüştürülmesi.
•	Akademik ve İdari İnsan Kaynaklarına yönelik hedef ve yetkinlik bazlı performans değerlendirme sistemi oluşturulması.
•	Kurumsal performansın daha etkin yönetilmesine yönelik mekanizmaların geliştirilmesi.
•	Çevre bilinci artırılmasına yönelik sosyal sorumluluk projeleri, gönüllülük faaliyetlerinin yapılması.</t>
  </si>
  <si>
    <t>H5.4</t>
  </si>
  <si>
    <t>Üniversitemizin tanınırlığını ve görünürlüğünü artırmak, kurumsal iletişimini güçlendirmek</t>
  </si>
  <si>
    <t>Kurum içi iletişim memnuniyeti (öğrenci ve çalışan) (%)</t>
  </si>
  <si>
    <t>PG5.4.1</t>
  </si>
  <si>
    <t>PG5.4.2</t>
  </si>
  <si>
    <t>PG5.4.3</t>
  </si>
  <si>
    <t>PG5.4.4</t>
  </si>
  <si>
    <t>PG5.4.5</t>
  </si>
  <si>
    <t>PG5.4.6</t>
  </si>
  <si>
    <t>Kurum dışı iletişim memnuniyeti (%)</t>
  </si>
  <si>
    <t>Zamanında çözümlenen şikayet (%)</t>
  </si>
  <si>
    <t>Ödül sistemine girdi olan öneri sayısı</t>
  </si>
  <si>
    <t>Sosyal medya hesaplarının görüntülenme sayısı</t>
  </si>
  <si>
    <t>Web sayfası görüntülenme sayısı (×Bin) (Aylık)</t>
  </si>
  <si>
    <t>•	Nitelikli personel ihtiyacı
•	Mali kaynakların kısıtlılığı
•	Bilişim teknolojilerinin yetersizliği</t>
  </si>
  <si>
    <t>•	S1-Kurumsal kimlik çalışmaları etkinleştirilerek tanınırlık/görünürlüğü artırmaya yönelik faaliyetler yapılması sağlanacaktır.
•	S2-Öğrenci, mezun, çalışan ve toplum ilişkilerini iyileştirici çalışmalar gerçekleştirilmesi sağlanacaktır.
•	S3-İletişim kanallarının çeşitlendirilerek etkinleştirilmesi, öneri-şikâyet sistemi kurulması ve çalışanların iletişim becerilerin güçlendirilmesi sağlanacaktır.</t>
  </si>
  <si>
    <t>•	Dikey iletişime yatkın bir kurum kültürünün hâkim olması ve yatay iletişim kanallarının zayıf olması.
•	Tanınırlık ve görünürlüğün az olması, kurumsal iletişimin yönetilmesi ihtiyacı.
•	Mezunlarla iletişimin yetersizliği.</t>
  </si>
  <si>
    <t>•	Mezunlarla iletişim süreci ve mezun izleme mekanizmaları bu sisteme entegre edilmelidir. 
•	Tüm paydaşlarla daha etkili ve sistematik ilişkiler kurulması sağlanmalıdır. 
•	On Birinci Kalkınma Planında; Mezunların kariyer süreçlerinin takibi ve mezun-üniversite iş birliğinin güçlendirilmesi için mezun izleme sistemi kurulması ifadesinin yer alması. 
•	Bölünme sonrasında yeniden yapılanan bir teknik üniversite olunması nedeniyle Tanınırlık ve görünürlüğü artıracak bir kurumsal iletişim yapılanmasının oluşturulması.</t>
  </si>
  <si>
    <t>H5.5</t>
  </si>
  <si>
    <t>Sürdürülebilir ekolojik ve sağlıklı kampüsler oluşturmak</t>
  </si>
  <si>
    <t>Yerleşkelerin enerji tüketim miktarı ve maliyetinde azalma oranı (%)</t>
  </si>
  <si>
    <t>Yerleşkenin yeşil alan miktarını artış oranı (%)</t>
  </si>
  <si>
    <t>Greenmetric sıralaması</t>
  </si>
  <si>
    <t>Times Higher Education(THE) World University sıralaması</t>
  </si>
  <si>
    <t>Bütünleşik Afet ve Acil Durum Yönetim Sistemi kurulumunun tamamlanma oranı (%)</t>
  </si>
  <si>
    <t>PG5.5.1</t>
  </si>
  <si>
    <t>PG5.5.2</t>
  </si>
  <si>
    <t>PG5.5.3</t>
  </si>
  <si>
    <t>PG5.5.4</t>
  </si>
  <si>
    <t>PG5.5.5</t>
  </si>
  <si>
    <t>•	Eskişehir'in depremsel açıdan riskli yapısı nedeniyle altyapı ve yapılaşmaya gelen ek maliyet
•	Havaalanı mania hattı
•	Altyapı yatırım ödeneklerinin giderek azalıyor olması
•	Eğitim, Araştırma ve sosyal yapı ve alan ihtiyaçları
•	Yerleşke içinde kontrolümüz dışında olan su kanallarının varlığı</t>
  </si>
  <si>
    <t>•	S1-Mevcut yapı ve açık alanların altyapılarının enerji etkin, atık yönetimi planlanan sistemlere dönüştürülmesi ve yeni yapılacak yapıların tasarım ve teknolojilerinin sürdürülebilirlik ilkelerine göre planlanması.
•	S2-Üniversitenin sürdürülebilirlik ilkelerine göre planlanan yerleşkelerinde mekanların erişiminin ve güvenli kullanımının sağlanması.
•	S3-Sürdürülebilirlik referans sistemlerinden Times Higher Education (THE) World University Rankings, Greenmetric ve ISCN (International Sustainable Campus Network) sistemlerine dahil olmak, Sürdürülebilir Çevre Kültürünün eğitim ve araştırma sistemiyle bütünleşmesini sağlamak.
•	S4-Yerleşkelerde çalışanların ve öğrencilerin sağlığı ve güvenliği için bütünleşik Afet ve Acil Durum Yönetim Sistemini oluşturmak.</t>
  </si>
  <si>
    <t>•	Küresel İklim değişiklikleri ve tükenen doğal kaynaklar
•	Ekonomik eşitsizlik ve yoksulluk
•	Enerji verimliliğinin artmasının üst politika belgelerinde önceliklendirilmiş olması ve ekolojik dengenin korunmasının gittikçe artan bir oranda önem kazanması.
•	Birleşmiş Milletlerin Sürdürülebilir Kalkınma Amaçları doğrultusunda üniversite çalışanlarının ve öğrencilerin bilinçlendirilmesi ihtiyacı.
•	Doğal yaşama müdahale ve kentleşmenin sağlığa olumsuz etkileri</t>
  </si>
  <si>
    <t>•	Toplumun çevre bilincini artırmaya yönelik çevre ve doğa koruma ile sürdürülebilir üretim ve tüketim konularında eğitim ve bilinçlendirme çalışmalarının gerçekleştirilmesi.
•	Üniversite çalışanlarına yönelik BM Sürdürülebilir Kalkınma Amaçları doğrultusunda bilinçlendirme faaliyetlerinin yapılması ile, enerji verimliliği ve tüketimin azaltılmasının kurum kültürünün bir parçası haline getirilmesi.
•	Öğrencilerin; çevresel sorunlar, toplumsal eşitsizlikler ve adalet, yoksulluk ve açlık, temiz enerji ve suya erişim, sorumlu üretim ve tüketim ile sürdürülebilir kentler alanlarında küresel farkındalıklarını arttırmaya yönelik derslerin, konferans ve panellerin yapılmasının desteklenmesi</t>
  </si>
  <si>
    <t>-</t>
  </si>
  <si>
    <t>Uluslararasılaşmaya yönelik eğitim/etkinlik sayısı</t>
  </si>
  <si>
    <t>Yıllık</t>
  </si>
  <si>
    <t>Kümülatif</t>
  </si>
  <si>
    <t>Tüm Birimler</t>
  </si>
  <si>
    <t>Uluslarasılaşmaya Yönelik Öğrenci Memnuniyet oranı (%)</t>
  </si>
  <si>
    <t>Uluslarasılaşmaya Yönelik Çalışan Memnuniyet Oranı (%)</t>
  </si>
  <si>
    <t>Uluslararası Değişim programlarına katılan öğrenci sayısı (Gelen + Giden)</t>
  </si>
  <si>
    <t>Uluslararası Değişim programlarına katılan çalışan sayısı (Gelen + Giden)</t>
  </si>
  <si>
    <t>Uluslararası kuruluşlarla uygulanan ortak uygulanan eğitim programı sayısı</t>
  </si>
  <si>
    <t>•	S1-Uluslararası iş birliklerine yönelik tanıtım faaliyetleri arttırılacaktır. 
•	S2-Değişim anlaşmaları ve protokoller vasıtasıyla iş birliği içinde olduğumuz uluslararası kurumlarla iletişim ve etkileşim artırılacaktır.
•	S3-Uluslararası ağlara kurumsal üyelikler sağlanacaktır.</t>
  </si>
  <si>
    <t>1000+</t>
  </si>
  <si>
    <t>801-1000</t>
  </si>
  <si>
    <t>38,4-36,4</t>
  </si>
  <si>
    <t>37,32-36,12</t>
  </si>
  <si>
    <t>Eğiticilerin eğitimini alan öğretim elemanı sayısı</t>
  </si>
  <si>
    <t>• S3-Öğrencilerin Öğrenmeyi öğrenme becerilerini artırmaya yönelik faaliyetlere katılım teşvik edilecektir.</t>
  </si>
  <si>
    <r>
      <t>•	Program akreditasyonun yaygınlaştırılmasında öğretim elemanlarının</t>
    </r>
    <r>
      <rPr>
        <b/>
        <sz val="10"/>
        <color rgb="FF00B050"/>
        <rFont val="Calibri"/>
        <family val="2"/>
        <charset val="162"/>
        <scheme val="minor"/>
      </rPr>
      <t xml:space="preserve"> farkındalıklarının yeterli düzeyde olmaması</t>
    </r>
    <r>
      <rPr>
        <sz val="10"/>
        <color theme="1"/>
        <rFont val="Calibri"/>
        <family val="2"/>
        <charset val="162"/>
        <scheme val="minor"/>
      </rPr>
      <t xml:space="preserve">
•	Mesleki eğitim programlarının geliştirilmesine yönelik deneyim eksikliği
•	Özel gereksinimli öğrencilere yönelik yardımcı teknolojiler sağlanmasına yönelik mali kaynak ihtiyacı</t>
    </r>
  </si>
  <si>
    <t>Uzaktan eğitim konusunda yapılan etkinlik/eğitim sayısı</t>
  </si>
  <si>
    <t>Eğitimde İç kalite güvence sistemi kapsamında değerlendirilen program oranı (%)</t>
  </si>
  <si>
    <t>Zamanında cevaplanan şikayet (%)</t>
  </si>
  <si>
    <t>Yerleşkelerin enerji tüketim miktarı (TEP)</t>
  </si>
  <si>
    <t>Toplumsal değer yaratmaya yönelik etkinliklere öğrenci katılım oranı (%)</t>
  </si>
  <si>
    <t>Toplumsal değer yaratmaya yönelik etkinliklere öğretim elemanı katılım oranı (%)</t>
  </si>
  <si>
    <t>Topluma bilimi sevdirmeye yönelik başvurulan proje sayısı</t>
  </si>
  <si>
    <t>Servet Hocadan alınacak</t>
  </si>
  <si>
    <t>TÜBİTAK bilim ve toplum projeleri başvuru sayısı</t>
  </si>
  <si>
    <t>Danışmanlık hizmeti verilen proje sayısı</t>
  </si>
  <si>
    <t>Sertifika ve kurs programları gelirleri (Bin TL)</t>
  </si>
  <si>
    <t>Üniversite Bazlı Teknopark şirketlerinin Toplam Cirosu (Milyon TL)</t>
  </si>
  <si>
    <t>Üniversite Bazlı Teknopark Şirketlerindeki istihdam sayısı</t>
  </si>
  <si>
    <t xml:space="preserve">H1.1. Tüm programlarda tüm öğrencilerin kazanımlarını küresel boyutta güvence altına alarak, mezunların niteliğini artırmak </t>
  </si>
  <si>
    <t xml:space="preserve">Hedefler </t>
  </si>
  <si>
    <t>H1.2. Lisansüstü öğrenci ve mezun sayısını artırmak</t>
  </si>
  <si>
    <t>H1.3.İş birliği odaklı, araştırmayı ve girişimciliği destekleyen eğitim hizmetlerini artırmak</t>
  </si>
  <si>
    <t>H1.4.Örgün eğitimi açık ve uzaktan eğitim yöntemleriyle desteklemek</t>
  </si>
  <si>
    <t>H1.5.Öğretim elemanlarının öğrenci merkezli öğrenme ve öğretme yetkinlikleri ile öğrencilerin öğrenmeyi öğrenme becerilerini geliştirmek</t>
  </si>
  <si>
    <t>Güncellenmiş İfade</t>
  </si>
  <si>
    <t>Mevcut Performans Göstergeleri</t>
  </si>
  <si>
    <t>Güncelle Söz Konusu Mu?
(E/H)</t>
  </si>
  <si>
    <t>H</t>
  </si>
  <si>
    <t>E</t>
  </si>
  <si>
    <r>
      <t xml:space="preserve">Fakülteler, Lisansüstü Eğitim Enstitüsü, Meslek Yüksekokulları, </t>
    </r>
    <r>
      <rPr>
        <b/>
        <sz val="10"/>
        <color rgb="FF339966"/>
        <rFont val="Calibri"/>
        <family val="2"/>
        <charset val="162"/>
        <scheme val="minor"/>
      </rPr>
      <t>Kariyer Gelişimi ve Öğrenci Destek Birimi, Kurumsal Gelişim ve Planlama Koordinatörlüğü, Ortak Dersler Bölümü</t>
    </r>
  </si>
  <si>
    <t>Murat Hocadan Pzt günü gelecek</t>
  </si>
  <si>
    <t>Gösterge Açıklaması</t>
  </si>
  <si>
    <t>Yüksek lisans öğrenci sayısının lisans ve lisansüstü toplam öğrenci sayısına oranını ifade eder.</t>
  </si>
  <si>
    <t>Doktora öğrenci sayısının lisans ve lisansüstü toplam öğrenci sayısına oranını ifade eder.</t>
  </si>
  <si>
    <t>PG1.3.4.Proje destekli başlatılan tez Sayısı (Lisans tezi, yüksek lisans ve doktora tezleri)</t>
  </si>
  <si>
    <t>PG1.3.3.Bölümlere/Programlara eklenen Yenilikçilik ve girişimcilik temalı ders sayısı</t>
  </si>
  <si>
    <t xml:space="preserve">Kurum içi veya kurumdışı araştırma projelerine dahil edilen toplam öğrenci sayısını ifade eder. (Proje tabanlı staj yapan öğrenci sayısı + 1.3.4+ Bursiyer Öğrenci Sayısı (TUBİTAK + BAP Projeleri) </t>
  </si>
  <si>
    <t>İlgili Yılda başlayan (Sözleşmesi imzanan) Proje destekli başlatılan tez Sayısı (Lisans tezi, yüksek lisans ve doktora tezleri)</t>
  </si>
  <si>
    <t>Fakülteler, Enstitüler, Meslek Yüksekokulları, ESTUZEM, Öğrenme ve Öğretme Gelişimi Birimi, Lisansüstü Eğitim Enstitüsü,</t>
  </si>
  <si>
    <t>Kariyer Gelişimi ve Öğrenci Destek Birimi</t>
  </si>
  <si>
    <t>Rektör Yardımcılığı (Eğitim-Öğretim), Kurumsal Gelişim ve Planlama Koordinatörlüğü</t>
  </si>
  <si>
    <t>Gösterge 
Tipi</t>
  </si>
  <si>
    <t>İlişkili Birim</t>
  </si>
  <si>
    <t>Servet Hocadan Bekleniyor</t>
  </si>
  <si>
    <t>H3.1. Üniversite çalışanlarının ve öğrencilerinin topluma hizmet farkındalığını artırmak, topluma bilimi sevdirmek</t>
  </si>
  <si>
    <t xml:space="preserve">Toplumsal değer yaratmaya yönelik etkinliklere (topluma yönelik projeler, proje tabanlı staj, 2209B, estü akademi programlar) katılan öğretim elemanı sayısının toplam eleman sayısına oranını ifade eder. </t>
  </si>
  <si>
    <t>Toplumsal değer yaratmaya yönelik etkinliklere (topluma yönelik projeler, proje tabanlı staj, 2209B, estü akademi programlar) katılan önlisans-lisans,lisansüstü öğrenci sayısının toplam öğrenci sayısına (hazırlık hariç) oranını ifade eder.</t>
  </si>
  <si>
    <t>Topluma bilimi sevdirmeye yönelik yapılan tanıtım/etkinlik sayısını ifade eder. (Açılan topluma hizmet ders sayısı, proje öncesi/kapsamında gerçekleştirilen etkinlikler (THU lu olanlar), gözlemevine yapılan etkinlikler (derin uzay sohbetleri), TAÇ Dersleri etkinlikleri vb.)</t>
  </si>
  <si>
    <t>H3.2.Toplumsal değer yaratmaya yönelik araştırma ve tasarım projelerini artırmak</t>
  </si>
  <si>
    <t xml:space="preserve">Toplumsal Değer unsuru içeren araştırma veya tasarım projesi sayısının toplam araştırma veya tasarım projesi sayısına oranını (%) ifade eder .Sonucunda ürün patent şirket lkurulumu vb çıktıları olan projeleri kapsar. Değer yaratmak “Toplumun refah ve gelişmişlik seviyesini arttıracak ve etki yaratacak çıktılar” olarak tanımlanmıştır. </t>
  </si>
  <si>
    <t>H3.3.Toplumu üniversitenin kabiliyetlerinden ve altyapı kaynaklarından etkin yararlandırmak</t>
  </si>
  <si>
    <t>Döner Sermaye İşletme Müdürlüğü</t>
  </si>
  <si>
    <t>ESTUZEM çıkarılacak</t>
  </si>
  <si>
    <t>H3.4.Üniversite kaynaklı girişimciliği artırmak</t>
  </si>
  <si>
    <t>Hakan Bey</t>
  </si>
  <si>
    <t>Şirketlerdeki Tam Zamanlı İstihdam Sayısı (Temmuz-aralık aylarındaki istihtam sayısı)</t>
  </si>
  <si>
    <t>H4.1. Uluslararasılaşma kültür ve farkındalığını artırmak</t>
  </si>
  <si>
    <t>ESTÜ olarak gerçekleştirilen yada ortak gerçekleştirilen etkinlik/eğitim sayısı</t>
  </si>
  <si>
    <t>H4.2.Ingilizce yabancı dil yeterliligini artırmak</t>
  </si>
  <si>
    <t>YÖK başkanlığınca eşdeğerliliği kabul edilmiş yabancı dil sınavlarından en az 85 puan almış olmak.</t>
  </si>
  <si>
    <t>Yabancı Diller Yüksekokulu, İnsan Kaynakları Gelişimi Destek Birimi, Personel Daire Başkanlığı, Ortak Dersler Bölümü</t>
  </si>
  <si>
    <t>ESTÖMER,SKS</t>
  </si>
  <si>
    <r>
      <t xml:space="preserve">Rektör Yardımcılığı, Fakülteler, MYO’lar, Araştırma Merkezleri, Enstitüler, </t>
    </r>
    <r>
      <rPr>
        <sz val="10"/>
        <color rgb="FF008000"/>
        <rFont val="Calibri"/>
        <family val="2"/>
        <charset val="162"/>
        <scheme val="minor"/>
      </rPr>
      <t>Öğrenci İşleri Daire Başkanlığı, Personel Daire Başkanlığı</t>
    </r>
  </si>
  <si>
    <t>H4.3.Uluslararası öğrenci ve çalışan sayılarını artırmak</t>
  </si>
  <si>
    <t>H4.4. Etkin ve sürdürülebilir uluslararası iş birlikleri kurmak</t>
  </si>
  <si>
    <t>Kurumsal olarak katılım sağlanan uluslarası işbirliklerine yönelik fuar, kongre, sempozyum ile verilen ilan vb sayısı</t>
  </si>
  <si>
    <t>Fakülteler, Meslek Yüksekokulları, Araştırma Merkezleri, Enstitüler</t>
  </si>
  <si>
    <t>Saye Hoca</t>
  </si>
  <si>
    <t>H5.1. Bütünleşik kurumsal bilgi yönetim sistemi kurmak, dijital hizmetlerin niteliğini ve niceliğini artırmak</t>
  </si>
  <si>
    <t>H5.2. Yatay yapılanma odaklı ve sürdürülebilir bir kurumsal yapı ile etkin bir iç kalite güvence sistemi oluşturmak</t>
  </si>
  <si>
    <t>Görev tanımı/iş tanımı tanımlanma oranı (%)</t>
  </si>
  <si>
    <t>H5.3.Kurumsal performansı ve aidiyeti artırmak, kurum kültürünü güçlendirmek</t>
  </si>
  <si>
    <t>Kalite Komisyonu, Kurumsal Gelişim ve Planlama Koordinatörlüğü, Sosyal Sorumluluk ve Bilimi Sevdirme Komisyonu</t>
  </si>
  <si>
    <t>Kurumsal İletişim Koordinatörlüğü</t>
  </si>
  <si>
    <t>Kurumsal İletişim Koordinatörlüğü çıkarılmalı</t>
  </si>
  <si>
    <t xml:space="preserve">Genel Sekreterlik </t>
  </si>
  <si>
    <t xml:space="preserve">Kurumun Web Sayfasının (hizmet verilen tüm domainlerde dahil)  ilgili yıl içindeki toplam görüntülenme sayısını(×Bin) ifade eder . </t>
  </si>
  <si>
    <t>Genel Sekreterlik, Kurumsal Gelişim ve Planlama Koordinatörlüğü, İnsan Kaynakları Gelişimi Destek Birimi, Kariyer Gelişimi ve Öğrenci Destek Birimi</t>
  </si>
  <si>
    <t>Füsun Hoca</t>
  </si>
  <si>
    <t xml:space="preserve">H </t>
  </si>
  <si>
    <t>Açıklama</t>
  </si>
  <si>
    <t>Öğrenmeyi öğrenme becerileri etkinliğine katılan öğrenci sayısı</t>
  </si>
  <si>
    <t>Ulusal iş birliği ile başlatılan projelerin bütçesi (Milyon TL)</t>
  </si>
  <si>
    <t>Verilen danışmanlık hizmeti sayısı</t>
  </si>
  <si>
    <t xml:space="preserve">Kurum kültürü kapsamında çalışanlara verilen eğitim saati </t>
  </si>
  <si>
    <t>Proje destekli başlatılan tez sayısı (Lisans tezi, yüksek lisans ve doktora tezleri)</t>
  </si>
  <si>
    <t>Uzaktan eğitim yöntemleriyle desteklenen ders sayısı</t>
  </si>
  <si>
    <t>Lisansüstü programlarda eğitim gören yabancı uyruklu öğrenci sayısı</t>
  </si>
  <si>
    <t>Ortak/Çift diploma programı sayısı</t>
  </si>
  <si>
    <t>Kurum içi iletişim memnuniyeti oranı (%)</t>
  </si>
  <si>
    <t>Kurum dışı iletişim memnuniyeti oranı (%)</t>
  </si>
  <si>
    <t>Rektör Yardımcılığı (Eğitim-Öğretim), Ana Bilim Dalı Başkanlıkları</t>
  </si>
  <si>
    <t>Girişimcilik Endeksi Sıralaması</t>
  </si>
  <si>
    <t>Üniversiteden ön lisans lisans ve lisansüstü düzeyde mezun olan öğrencilerin ilk iki yıl içerisinde işe yerleşme oranını(%) ifade eder</t>
  </si>
  <si>
    <t>Toplam akredite olabilecek (ulusal) ön lisans, lisans ve lisansüstü programlar içerisinde akredite olanların oranını ifade eder.</t>
  </si>
  <si>
    <t>Ulusal Meslek Standardı (UMS) tanımlı olan önlisans programları içerisinde; ilgili ulusal meslek standartlarına uyumu sağlanan önlisans programının, toplam önlisans programlarına oranını ifade eder</t>
  </si>
  <si>
    <t>Yüksek lisans programlarını tamamlayan öğrenci sayısının yüksek lisans programlarına kayıtlı öğrenci sayısına oranını ifade eder.</t>
  </si>
  <si>
    <t>Doktora programlarını tamamlayan öğrenci sayısının doktora programlarına kayıtlı öğrenci sayısına oranını ifade eder.</t>
  </si>
  <si>
    <t>Firmaların belirlediği proje dahilinde 45-90 gün arasında yapılan stajdan yararlanan öğrenci sayısını ifade eder</t>
  </si>
  <si>
    <t>İstihdam piyasasının gerekliliklerinin üniversitemiz öğrencilerine uygulamalı olarak kazandırılmasına yönelik Üniversite ile işdünyası arasında yapılan Akademi işbirliği sayısını ifade eder.</t>
  </si>
  <si>
    <t>Kurum içi veya kurumdışı araştırma projelerine dahil edilen toplam lisans öğrenci sayısını ifade eder.</t>
  </si>
  <si>
    <t>Bir akademik yılda akademik çalışanlara uzaktan eğitim konusunda verilen toplam eğitim saatinin toplam akademik çalışanlara oranını ifade eder.</t>
  </si>
  <si>
    <t>Öğrencilerin bilgi beceri ve davranış boyutundaki yetkinliklerinin ve ölçme değerlendirme konusundaki yetkinliklerin geliştirilmesi hedefiyle verilen seminer, çalıştay, bilgilendirme toplantısı vb. etkinliklerin sayısını ifade eder.</t>
  </si>
  <si>
    <t>Ders bazında uygulanan Ders değerlendirme anketindeki öğrenme ve öğretmeye yönelik sorulara ilişkin öğrenci memnuniyet oranının ortalamasını ifade eder.</t>
  </si>
  <si>
    <t>Üniversitenin envanterinde kayıtlı Ar-Ge veya topluma hizmet boyutlarında aktif kullanılan cihaz sayısının,üniversitenin envanterinde kayıtlı toplam cihaz sayısına oranını ifade eder.</t>
  </si>
  <si>
    <t>İlgili mali yılda Üniversitenin envanterine kayıt olan BAP Destekli yeni Makine/Teçhizatın Bütçesini ifade eder (Milyon TL).</t>
  </si>
  <si>
    <t>İlgili mali yılda Üniversitenin envanterine kayıt olan Kurumdışı Destekli yeni Makine/Teçhizatın Bütçesini ifade eder (Milyon TL).</t>
  </si>
  <si>
    <t>SCI, SSCI, AHCI, SCI-Expanded kapsamına giren bilimsel dergilerde öğretim üyesi başına yapılan yayın sayısını ifade eder.</t>
  </si>
  <si>
    <t>Bir önceki mali yılda öğrenci, araştırmacı veya öğretim elemanlarının yaptığı patent, faydalı model veya tasarım başvuru sayısının ilgili mali yıldaki toplam öğretim elemanı sayısına oranını ifade eder.</t>
  </si>
  <si>
    <t>Bilimsel nitelikte makale, bildiri, inceleme/derleme, kitap, dergi, vb. alınan toplam yayın puanını ifade eder.</t>
  </si>
  <si>
    <t>SCOPUS veri tabanına göre SCI, SSCI ve A&amp;amp;amp;amp;amp;amp;amp;HCI endeksli dergilerde yapılan ortalama yıllık atıf sayısının toplam öğretim üyesi sayısına bölümünü ifade eder.</t>
  </si>
  <si>
    <t>İlgili yıldan bir önceki yılda ISI Citation Index veri tabanlarında taranan dergilerde yayınlanan ve son yılda en yüksek %10’luk dilimde atıf alan makale ve derleme türlerindeki yayınların sayısını ifade eder.</t>
  </si>
  <si>
    <t>HORIZON 2020, TÜBİTAK İkili ve Çoklu İşbirlikleri, COST, ERA-NET Destek Programları kapsamında ilgili mali yılda başlayan projelerin toplam bütçesini (milyon TL) ifade eder.</t>
  </si>
  <si>
    <t>Üniversite-Üniversite, Üniversite-İş dünyası, Üniversite-Kamu kurum ve kuruluşları ile ilgili mali yılda başlatılan ulusal işbirlikli projelerin toplam bütçesini ifade eder.</t>
  </si>
  <si>
    <t>Index veri tabanlarında taranan dergilerde yayınlanan uluslararası işbirlikli makale ve derleme türlerindeki yayın sayısını ifade eder.</t>
  </si>
  <si>
    <t>İlgili yıldan bir önceki mali yılda ISI Citation Index veri tabanlarında taranan dergilerde yayınlanan üniversite sanayi işbirlikli makale ve derleme türlerindeki yayın sayısını ifade eder.</t>
  </si>
  <si>
    <t>Kurum dışındaki kurum-kuruluşlar (Bakanlıklar, AB,TÜBİTAK, BEBKA vb.) tarafından finanse edilen ve yeni başlatılan projelerin bütçesini (Milyon TL) ifade eder.</t>
  </si>
  <si>
    <t>Topluma Yönelik Tanıtım Faaliyeti sayısını ifade eder.</t>
  </si>
  <si>
    <t>Test analiz hizmetleri ile Havaalanı, Stadyum ve Spor Salonları vb. altyapı kullanımından elde edilen gelirleri ifade eder.</t>
  </si>
  <si>
    <t>Danışmanlık,açık ve uzaktan öğretim, pilot yetiştirme vb. eğitim faaliyetlerinden elde edilen gelirleri ifade eder.</t>
  </si>
  <si>
    <t>Sertifika veya kurs programlarından elde edilen gelirleri ifade eder.</t>
  </si>
  <si>
    <t>Teknoparktaki Üniversite Bazlı Şirket Sayısını</t>
  </si>
  <si>
    <t>İngilizce hazırlık geçme notu 60 ve üzerinde olan öğrenci sayısının ingilizce hazırlık okulunun zorunlu olduğu programlardaki toplam hazırlık sınıfı öğrenci sayısına oranını (%) ifade eder.</t>
  </si>
  <si>
    <t>Üniversitede Görev Yapan Uluslararası Öğretim Elemanı Sayısını ifade eder.</t>
  </si>
  <si>
    <t>Program bazında yapılan Değişim Anlaşmalarının (Erasmus+Mevlana) sayısını ifade eder.</t>
  </si>
  <si>
    <t>Üniversitemiz ile imzalanan mutabakat zaptı sayısını ifade eder.</t>
  </si>
  <si>
    <t>Program, Birim veya kurum bazında Üye olunan uluslararası ağ sayısını ifade eder.</t>
  </si>
  <si>
    <t>Kurumsal bilgi yönetim sistemi bünyesindeki (eğitim/araştırma/yönetişim vb.) otomasyon yazılımlarının içinde ilgili yılda biten ve uygulamaya alınan modüllerin, kurumsal bilgi yönetim sistemindeki öngörülen toplam modüllere oranını (%) ifade eder.</t>
  </si>
  <si>
    <t>İlgili yılda kurulumu tamamlanan ve/veya uygulamaya alınan bilişim teknolojileri donanım altyapısının, tamamlanması öngörülen toplam bilişim teknolojileri donanım altyapısına oranını (%) ifade eder.</t>
  </si>
  <si>
    <t>Kurumun Bilgi Güvenliği Yönetim Sisteminin ISO 27001 Belgesi alınarak tescillenmesini ifade eder.</t>
  </si>
  <si>
    <t>DDijital dönüşümü tamamlanan hizmet sayısını ifade eder.</t>
  </si>
  <si>
    <t>İç Kalite Güvence sistemine yönelik yapılan etkinlikler(toplantılar, eğitimler, seminerler vb.) sayısını ifade eder.</t>
  </si>
  <si>
    <t>Kurumsal Akreditasyon Puanı; YÖKAK Kurumsal Akreditasyon Ölçütleri esas alınarak hazırlanan Kurum İç Değerlendirme Raporu üzerinden alt ölçütlerin olgunluk düzeyine yönelik puanların toplamını ifade eder.</t>
  </si>
  <si>
    <t>Kurum genelindeki tüm pozisyonlar için tanımlanan Görev /İş tanımlarının, tanımlanması gereken görev/iş tanımlarının toplamına oranını (%) ifade eder.</t>
  </si>
  <si>
    <t>Kurumun çalışanlarına uygulanan anketlerdeki kurumsal aidiyet ile ilgili soruların memnuniyet ortalamasını (%) ifade eder.</t>
  </si>
  <si>
    <t>Kurumun çalışanlarına uygulanan Kurum Kültürü Anketinin Dayanışma ve Sosyalleşme Boyutlarındaki sorularının ilgili ölçelteki ortalama puanlarını ifade eder.</t>
  </si>
  <si>
    <t>Kurumun çalışanlarına ve öğrencilerine uygulanan anketlerdeki kurum içi iletişim ile ilgili soruların memnuniyet ortalamasını (%) ifade eder.</t>
  </si>
  <si>
    <t>Kurumun dış paydaşlarına uygulanan anketlerdeki kurum içi iletişim ile ilgili soruların memnuniyet ortalamasını(%) ifade eder.</t>
  </si>
  <si>
    <t>Kurumun tüm sosyal medya hesaplarının (Twitter, Facebook, İnstegram vb.) ilgili yıl içindeki toplam görüntülenme sayısını ifade eder.</t>
  </si>
  <si>
    <t>Kurumun Times Higher Education (THE) World University Sıralamasındaki yerini ifade eder.</t>
  </si>
  <si>
    <t>Kurulması planlanan Bütünleşik Afet Acil Durum Yönetim Sistemindeki bileşenlerlerinin ilgili yılda tamamlanan ve uygulamaya alınan bileşenlerin, Bütünleşik Afet Acil Durum Yönetim sistemindeki toplam bileşenlere oranını (%) ifade eder.</t>
  </si>
  <si>
    <t>Bir akademik yılda (örneğin; 2020 yılı için 2019-2020 güz ve bahar dönemi) programların müfredatında yer alan asgari seçmeli (mesleki seçmeli dersler dahil değildir) derslerin AKTS kredisi toplamının 240 AKTS'ye oranını (%) oranını ifade eder.</t>
  </si>
  <si>
    <t>Yenilikçilik ve girişimcilik temalı ön lisans ve lisans ders sayısını ifade eder.</t>
  </si>
  <si>
    <t>Bölümlere/Programlara eklenen yenilikçilik ve girişimcilik temalı ders sayısı</t>
  </si>
  <si>
    <t>Y</t>
  </si>
  <si>
    <t>Tip</t>
  </si>
  <si>
    <t>K</t>
  </si>
  <si>
    <t>Toplumsal değer unsuru içeren araştırma veya tasarım projesi sayısı</t>
  </si>
  <si>
    <t>Toplumsal değer unsuru içeren araştırma veya tasarım projesi bütçesi (Milyon TL)</t>
  </si>
  <si>
    <t>Sosyal medya hesaplarının görüntülenme sayısı (×Bin) (Aylık)</t>
  </si>
  <si>
    <t>BAP Komisyonu, İTAM</t>
  </si>
  <si>
    <t>BAP Komisyonu, Fakülteler, Meslek Yüksekokulları, Enstitüler, Araştırma Merkezleri, ARİNKOM TTO</t>
  </si>
  <si>
    <t>ARİNKOM TTO, Fakülteler, Meslek Yüksekokulları, Enstitüler, Araştırma Merkezleri</t>
  </si>
  <si>
    <r>
      <t xml:space="preserve">ARİNKOM TTO, Fakülteler, Enstitüler, Meslek Yüksekokulları, Araştırma Merkezleri, Ortak Dersler Bölüm Başkanlığı, </t>
    </r>
    <r>
      <rPr>
        <sz val="10"/>
        <color rgb="FF008000"/>
        <rFont val="Calibri"/>
        <family val="2"/>
        <charset val="162"/>
        <scheme val="minor"/>
      </rPr>
      <t>Kurumsal İletişim Koordinatörlüğü, Astrofizik Eğitim ve Araştırma Birimi, Çocuk ve Genç Eğitimi Uygulama ve Araştırma Birimi</t>
    </r>
  </si>
  <si>
    <t>ARİNKOM TTO, Fakülteler, Enstitüler, Meslek Yüksekokulları, Araştırma Merkezleri, BAP Komisyonu, Engelli Destek Birimi</t>
  </si>
  <si>
    <r>
      <t xml:space="preserve">ARINKOM TTO, Fakülteler, Enstitüler, Meslek Yüksekokulları, Araştırma Merkezleri, </t>
    </r>
    <r>
      <rPr>
        <sz val="10"/>
        <color rgb="FF008000"/>
        <rFont val="Calibri"/>
        <family val="2"/>
        <charset val="162"/>
        <scheme val="minor"/>
      </rPr>
      <t>Döner Sermaye İşletme Müdürlüğü</t>
    </r>
  </si>
  <si>
    <t>ARİNKOM TTO,Döner Sermaye İşletme Müdürlüğü</t>
  </si>
  <si>
    <t>Kalite Komisyonu, Tüm Birimler,Kurumsal Gelişim ve Planlama Koordinatörlüğü</t>
  </si>
  <si>
    <t>Zamanında cevaplanan şikayet oranı (%)</t>
  </si>
  <si>
    <t>Genel Sekreterlik, Sürdürülebilir Eko Kampüs Koordinatörlüğü,Enerji Yönetim Birimi, Kurumsal Gelişim ve Planlama Koordinatörlüğü, Tüm Birimler</t>
  </si>
  <si>
    <t xml:space="preserve">Fakülteler, Meslek Yüksekokulları, Enstitüler, Araştırma Merkezleri, ARİNKOM TTO </t>
  </si>
  <si>
    <t>Rektör Yardımcılığı (Eğitim-Öğretim), ARİNKOM TTO, Fakülteler, Meslek Yüksekokulları, Lisansüstü Eğitim Enstitüsü, Ortak Dersler Bölüm Başkanlığı, BAP Komisyonu, Anabilim Dalı Başkanlıkları</t>
  </si>
  <si>
    <t>Lisans ve lisansüstü programlarda BAP veya kurum dışı (TÜBİTAK, AB vb) destekli yürütülen bitirme, yükseklisans veya doktora tezlerinin toplam sayısını ifade eder.</t>
  </si>
  <si>
    <t>Öğrencilerin bilgi beceri ve davranış boyutundaki yetkinliklerinin ve ölçme değerlendirme konusundaki yetkinliklerin geliştirilmesi hedefiyle verilen eğitimlere katılan öğretim elemanı sayısını ifade eder</t>
  </si>
  <si>
    <t>Öğrencilere Öğrenmeyi Öğrenmeye yönelik verilen seminer, çalıştay, bilgilendirme toplantısı vb. katılan öğrenci sayısını ifade eder</t>
  </si>
  <si>
    <t>Bir akademik yılda Uzaktan eğitim yöntemleriyle desteklenen ders sayısını ifade eder</t>
  </si>
  <si>
    <t>• Dış kaynaklardan araştırmacı için burs bulmada yaşanan zorluklar
• Nitelikli araştırmacıların kuruma kazandırılması kapsamındaki kısıtlar
• open access paralı</t>
  </si>
  <si>
    <t>Üniversite-Üniversite, Üniversite-İş dünyası, Üniversite-Kamu kurum ve kuruluşları ile ilgili mali yılda başlatılan ulusal işbirlikli proje sayısını ifade eder. (1004+3 üniv ortak+2209b+1001(başka üniv varsa))</t>
  </si>
  <si>
    <t>Kurum dışındaki kurum-kuruluşlar tarafından finanse edilen ve yeni başlatılan projelerin sayısını ifade eder. (Sadece TUBİTAK projeleri sayısı)</t>
  </si>
  <si>
    <t>Toplumsal değer yaratmaya yönelik etkinliklere katılan çalışanların (Topluma yönelik projeler, proje tabanlı stajlar, 2209B, estü akademi programları vb ) sayısının toplam çalışanların sayısına oranını ifade eder.</t>
  </si>
  <si>
    <t>Toplumsal değer yaratmaya yönelik etkinliklere (Topluma yönelik projeler, proje tabanlı stajlar, 2209B, estü akademi programları vb) katılan önlisans-lisans,lisansüstü öğrenci sayısının toplam öğrenci sayısına (hazırlık hariç) oranını ifade eder.</t>
  </si>
  <si>
    <t>Topluma bilimi sevdirmeye yönelik yapılan proje sayısını ifade eder.</t>
  </si>
  <si>
    <t>Topluma bilimi sevdirmeye yönelik yapılan tanıtım/etkinlik (Açılan topluma hizmet ders sayısı, proje öncesi/kapsamında gerçekleştirilen etkinlikler (THU lu olanlar,4004 kapsamında gerçekleştirilen etkinlik sayısı, gözlemevine yapılan etkinlikler, derin uzay sohbetleri, TAÇ Dersleri etkinlikleri vb) sayısını ifade eder.</t>
  </si>
  <si>
    <t>HORIZON 2020, TÜBİTAK İkili ve Çoklu İşbirlikleri, COST, ERA-NET Destek Programları kapsamında ilgili mali yılda başlayan proje sayısını ifade eder.(k131+k171)</t>
  </si>
  <si>
    <t>TÜBİTAK Bilim ve Toplum projeleri başvuru sayısını  ifade eder.</t>
  </si>
  <si>
    <t>Toplumsal Değer unsuru içeren araştırma veya tasarım projesi bütçesini ifade eder .</t>
  </si>
  <si>
    <t>Toplumsal Değer (Değer yaratmak “Toplumun refah ve gelişmişlik seviyesini arttıracak ve etki yaratacak çıktılar” olarak tanımlanmıştır) unsuru içeren araştırma veya tasarım projesi sayısın ifade eder . (univ sanayi arinkoma giden hocaların talepleri tubitak projeleri kurum dışı projeler)</t>
  </si>
  <si>
    <t>Üniversite dışında uzmanlık alanı ile ilgili konular da Döner Sermaye üzerinden Verilen danışmanlık hizmeti sayısı</t>
  </si>
  <si>
    <t>Üniversite Bazlı Teknopark Şirketlerdeki Tam Zamanlı İstihdam Sayısı</t>
  </si>
  <si>
    <t>Uluslarasılaşmaya Yönelik Yapılan Çalışmalarda Sonucunda Ölçülen İlgili Kategoriye İlişkin Öğrenci Memnuniyet oranı (%)</t>
  </si>
  <si>
    <t>Uluslarasılaşmaya Yönelik Yapılan Çalışmalarda Sonucunda Ölçülen İlgili Kategoriye İlişkin Çalışan Memnuniyet oranı (%)</t>
  </si>
  <si>
    <t>Uluslararasılaşmaya yönelik ESTÜ olarak gerçekleştirilen yada ortak gerçekleştirilen etkinlik/eğitim sayısı</t>
  </si>
  <si>
    <t>Yabancı dilde ögretim yapan (%30 veya %100 Ingilizce) bölüm veya ABD sayısı..</t>
  </si>
  <si>
    <t>YÖK başkanlığınca eşdeğerliliği kabul edilmiş (YÖKDİL,YDS vb.) yabancı dil sınavlarından en az 85  yada B ve üstü puan almış olan Öğretim Elemanı sayısının toplam öğretim elemanı sayısına oranını (%) ifade eder.</t>
  </si>
  <si>
    <t>Lisansüstü programlarda eğitim gören yabancı uyruklu öğrenci sayısını ifade eder.</t>
  </si>
  <si>
    <t>Uluslararası Değişim programlarına katılan öğrenci sayısı (Gelen + Giden) toplamını ifade eder</t>
  </si>
  <si>
    <t>Uluslararası Değişim programlarına katılan çalışan sayısı (Gelen + Giden) toplamını ifade eder.</t>
  </si>
  <si>
    <t>Ortak / Çift Diploma Program Sayısını ifade eder.</t>
  </si>
  <si>
    <t>Kurum kültürü kapsamında çalışanlara verilen eğitim saatini ifade eder.</t>
  </si>
  <si>
    <t>Toplumsal sosyal sorumluluk komisyonu başkanlığında yapılan faaliyetlere katılan çalışan oranı (%)</t>
  </si>
  <si>
    <t>Tanımlanan standart sürelerde Cevaplanan şikayet sayısının, ilgili yılda kuruma iletilen toplam şikayet sayısına oranını (%) ifade eder.</t>
  </si>
  <si>
    <t>Kurumun Web Sayfasının ilgili (Ana dizin ve hizmet verilen tüm domainlerde dahil) yıl içindeki toplam görüntülenme sayısını(×Bin) ifade eder .</t>
  </si>
  <si>
    <t>Kurumun Yerleşkelerindeki toplam enerji (Elektrik + Doğalgaz) tüketim miktarını ifade eder. (Azalma oranı %3 olarak alınmıştır)</t>
  </si>
  <si>
    <t>Kurumun Greenmetric Sıralamasındaki yerini ifade eder.</t>
  </si>
  <si>
    <t>Tüm Birimler + ESTÖMER</t>
  </si>
  <si>
    <t>Çalışanların uluslararasılaşma yönündeki değişime ilgi duymaması</t>
  </si>
  <si>
    <t>Başlık</t>
  </si>
  <si>
    <t>A.1.0.0</t>
  </si>
  <si>
    <t>Eğitim - Öğretim</t>
  </si>
  <si>
    <t>Rektör Yrd. (Eğitim - Öğretim)</t>
  </si>
  <si>
    <t>(Ön lisans, lisans ve lisansüstü programlarımızda öğrenme ortamlarını sürekli geliştirmek, verimliliği ve etkililiğini artırarak küresel boyutta tercih edilen mezunlar yetiştirmek.)</t>
  </si>
  <si>
    <t>H.1.1.0</t>
  </si>
  <si>
    <t>PG.1.1.1</t>
  </si>
  <si>
    <t>PG.1.1.2</t>
  </si>
  <si>
    <t>PG.1.1.3</t>
  </si>
  <si>
    <t>Ortak Dersler Bölümü</t>
  </si>
  <si>
    <t>PG.1.1.4</t>
  </si>
  <si>
    <t>H.1.2.0</t>
  </si>
  <si>
    <t>Lisansüstü Eğitim Enstitüsü</t>
  </si>
  <si>
    <t>PG.1.2.1</t>
  </si>
  <si>
    <t>PG.1.2.2</t>
  </si>
  <si>
    <t>PG.1.2.3</t>
  </si>
  <si>
    <t>PG.1.2.4</t>
  </si>
  <si>
    <t>H.1.3.0</t>
  </si>
  <si>
    <t>PG.1.3.1</t>
  </si>
  <si>
    <t>Arinkom Tto</t>
  </si>
  <si>
    <t>PG.1.3.2</t>
  </si>
  <si>
    <t>PG.1.3.3</t>
  </si>
  <si>
    <t>PG.1.3.4</t>
  </si>
  <si>
    <t>PG.1.3.5</t>
  </si>
  <si>
    <t>H.1.4.0</t>
  </si>
  <si>
    <t>Açık Ve Uzaktan Eğitim Uygulama Ve Araştırma Merkezi (ESTÜZEM)</t>
  </si>
  <si>
    <t>PG.1.4.2</t>
  </si>
  <si>
    <t>PG.1.4.3</t>
  </si>
  <si>
    <t>Öğrenme Ve Öğretme Gelişimi Birimi</t>
  </si>
  <si>
    <t>H.1.5.0</t>
  </si>
  <si>
    <t>PG.1.5.1</t>
  </si>
  <si>
    <t>PG.1.5.2</t>
  </si>
  <si>
    <t>PG.1.5.3</t>
  </si>
  <si>
    <t>PG.1.5.4</t>
  </si>
  <si>
    <t>A.2.0.0</t>
  </si>
  <si>
    <t>Araştırma - Geliştirme</t>
  </si>
  <si>
    <t>Rektör Yrd. (Araştırma)</t>
  </si>
  <si>
    <t>(Araştırma unsurlarını etkinleştirmek ve değer yaratan araştırma çıktıları üretmek)</t>
  </si>
  <si>
    <t>H.2.1.0</t>
  </si>
  <si>
    <t>PG.2.1.1</t>
  </si>
  <si>
    <t>PG.2.1.2</t>
  </si>
  <si>
    <t>Bap Komisyonu</t>
  </si>
  <si>
    <t>PG.2.1.3</t>
  </si>
  <si>
    <t>H.2.2.0</t>
  </si>
  <si>
    <t>PG.2.2.1</t>
  </si>
  <si>
    <t>PG.2.2.2</t>
  </si>
  <si>
    <t>PG.2.2.3</t>
  </si>
  <si>
    <t>PG.2.2.4</t>
  </si>
  <si>
    <t>PG.2.2.5</t>
  </si>
  <si>
    <t>H.2.3.0</t>
  </si>
  <si>
    <t>PG.2.3.1</t>
  </si>
  <si>
    <t>PG.2.3.2</t>
  </si>
  <si>
    <t>PG.2.3.3</t>
  </si>
  <si>
    <t>PG.2.3.4</t>
  </si>
  <si>
    <t>PG.2.3.5</t>
  </si>
  <si>
    <t>PG.2.3.6</t>
  </si>
  <si>
    <t>H.2.4.0</t>
  </si>
  <si>
    <t>PG.2.4.1</t>
  </si>
  <si>
    <t>PG.2.4.2</t>
  </si>
  <si>
    <t>Topluma Hizmet</t>
  </si>
  <si>
    <t>A.3.0.0</t>
  </si>
  <si>
    <t>Rektör Yrd. (Topluma Hizmet)</t>
  </si>
  <si>
    <t>(Toplum için sürdürülebilir değer yaratmak)</t>
  </si>
  <si>
    <t>H.3.1.0</t>
  </si>
  <si>
    <t>PG.3.1.1</t>
  </si>
  <si>
    <t>PG.3.1.2</t>
  </si>
  <si>
    <t>PG.3.1.3</t>
  </si>
  <si>
    <t>PG.3.1.4</t>
  </si>
  <si>
    <t>H.3.2.0</t>
  </si>
  <si>
    <t>PG.3.2.1</t>
  </si>
  <si>
    <t>PG.3.2.2</t>
  </si>
  <si>
    <t>PG.3.2.3</t>
  </si>
  <si>
    <t>H.3.3.0</t>
  </si>
  <si>
    <t>PG.3.3.1</t>
  </si>
  <si>
    <t>PG.3.3.2</t>
  </si>
  <si>
    <t>Rektör Yrd (Kaynakların Yönetimi)</t>
  </si>
  <si>
    <t>PG.3.3.3</t>
  </si>
  <si>
    <t>PG.3.3.4</t>
  </si>
  <si>
    <t>PG.3.3.5</t>
  </si>
  <si>
    <t>H.3.4.0</t>
  </si>
  <si>
    <t>PG.3.4.1</t>
  </si>
  <si>
    <t>PG.3.4.2</t>
  </si>
  <si>
    <t>PG.3.4.3</t>
  </si>
  <si>
    <t>PG.3.4.4</t>
  </si>
  <si>
    <t>Uluslararasılaşma</t>
  </si>
  <si>
    <t>A.4.0.0</t>
  </si>
  <si>
    <t>Rektör Yrd. (Kalite Güvence)</t>
  </si>
  <si>
    <t>(Uluslararasılaşmayı tüm boyutlarıyla bütünleşik, verimli ve sürdürülebilir olarak yönetmek)</t>
  </si>
  <si>
    <t>H.4.1.0</t>
  </si>
  <si>
    <t>PG.4.1.1</t>
  </si>
  <si>
    <t>PG.4.1.2</t>
  </si>
  <si>
    <t>PG.4.1.4</t>
  </si>
  <si>
    <t>H.4.2.0</t>
  </si>
  <si>
    <t>PG.4.2.1</t>
  </si>
  <si>
    <t>PG.4.2.2</t>
  </si>
  <si>
    <t>PG.4.2.3</t>
  </si>
  <si>
    <t>H.4.3.0</t>
  </si>
  <si>
    <t>PG.4.3.1</t>
  </si>
  <si>
    <t>PG.4.3.2</t>
  </si>
  <si>
    <t>PG.4.3.3</t>
  </si>
  <si>
    <t>PG.4.3.4</t>
  </si>
  <si>
    <t>PG.4.3.5</t>
  </si>
  <si>
    <t>H.4.4.0</t>
  </si>
  <si>
    <t>PG.4.4.1</t>
  </si>
  <si>
    <t>PG.4.4.2</t>
  </si>
  <si>
    <t>PG.4.4.3</t>
  </si>
  <si>
    <t>PG.4.4.5</t>
  </si>
  <si>
    <t>Yönetişim</t>
  </si>
  <si>
    <t>A.5.0.0</t>
  </si>
  <si>
    <t>(Doğa ve insan odaklı, yenilikçi, yaratıcı, sürekli öğrenen, sürdürülebilir ve bütünleşik bir yönetim ekosistemi geliştirmek)</t>
  </si>
  <si>
    <t>H.5.1.0</t>
  </si>
  <si>
    <t>PG.5.1.1</t>
  </si>
  <si>
    <t>Bilgi İşlem Dairesi Başkanlığı</t>
  </si>
  <si>
    <t>PG.5.1.2</t>
  </si>
  <si>
    <t>PG.5.1.3</t>
  </si>
  <si>
    <t>PG.5.1.4</t>
  </si>
  <si>
    <t>H.5.2.0</t>
  </si>
  <si>
    <t>PG.5.2.1</t>
  </si>
  <si>
    <t>PG.5.2.2</t>
  </si>
  <si>
    <t>PG.5.2.3</t>
  </si>
  <si>
    <t>PG.5.2.4</t>
  </si>
  <si>
    <t>H.5.3.0</t>
  </si>
  <si>
    <t>PG.5.3.2</t>
  </si>
  <si>
    <t>PG.5.3.3</t>
  </si>
  <si>
    <t>PG.5.3.4</t>
  </si>
  <si>
    <t>PG.5.3.5</t>
  </si>
  <si>
    <t>H.5.4.0</t>
  </si>
  <si>
    <t>PG.5.4.1</t>
  </si>
  <si>
    <t>PG.5.4.2</t>
  </si>
  <si>
    <t>PG.5.4.3</t>
  </si>
  <si>
    <t>PG.5.4.5</t>
  </si>
  <si>
    <t>PG.5.4.6</t>
  </si>
  <si>
    <t>H.5.5.0</t>
  </si>
  <si>
    <t>PG.5.5.1</t>
  </si>
  <si>
    <t>PG.5.5.3</t>
  </si>
  <si>
    <t>PG.5.5.4</t>
  </si>
  <si>
    <t>PG.5.5.5</t>
  </si>
  <si>
    <t>Etki</t>
  </si>
  <si>
    <t>Kurumsal Gelişim Ve Planlama Koordinatörlüğü</t>
  </si>
  <si>
    <t>BAP Komisyonu</t>
  </si>
  <si>
    <t>Rektör Yrd. (Uluslararasılaşma)</t>
  </si>
  <si>
    <t>İnsan Kaynakları Gelişimi Destek Birimi</t>
  </si>
  <si>
    <t>Yabancı Diller Yüksekokulu</t>
  </si>
  <si>
    <t>Genel Sekreterlik</t>
  </si>
  <si>
    <t>Sosyal Sorumluluk ve Bilimi Sevdirme Komisyonu</t>
  </si>
  <si>
    <t>Sürdürülebilir Eko Kampüs Koordinatörlüğü</t>
  </si>
  <si>
    <t>Kategori</t>
  </si>
  <si>
    <t>İngilizce yabancı dil yeterliliğini artırmak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</si>
</sst>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charset val="162"/>
      <scheme val="minor"/>
    </font>
    <font>
      <sz val="9"/>
      <color theme="1"/>
      <name val="Times New Roman"/>
      <family val="1"/>
      <charset val="162"/>
    </font>
    <font>
      <b/>
      <sz val="10"/>
      <color theme="0"/>
      <name val="Calibri"/>
      <family val="2"/>
      <charset val="162"/>
      <scheme val="minor"/>
    </font>
    <font>
      <sz val="10"/>
      <color theme="1"/>
      <name val="Calibri"/>
      <family val="2"/>
      <charset val="162"/>
      <scheme val="minor"/>
    </font>
    <font>
      <b/>
      <sz val="10"/>
      <color theme="1"/>
      <name val="Calibri"/>
      <family val="2"/>
      <charset val="162"/>
      <scheme val="minor"/>
    </font>
    <font>
      <sz val="10"/>
      <color theme="0"/>
      <name val="Calibri"/>
      <family val="2"/>
      <charset val="162"/>
      <scheme val="minor"/>
    </font>
    <font>
      <sz val="11"/>
      <color theme="1"/>
      <name val="Calibri"/>
      <family val="2"/>
      <charset val="162"/>
      <scheme val="minor"/>
    </font>
    <font>
      <sz val="10"/>
      <name val="Calibri"/>
      <family val="2"/>
      <charset val="162"/>
      <scheme val="minor"/>
    </font>
    <font>
      <b/>
      <sz val="10"/>
      <color rgb="FF00B050"/>
      <name val="Calibri"/>
      <family val="2"/>
      <charset val="162"/>
      <scheme val="minor"/>
    </font>
    <font>
      <b/>
      <sz val="10"/>
      <color rgb="FF339966"/>
      <name val="Calibri"/>
      <family val="2"/>
      <charset val="162"/>
      <scheme val="minor"/>
    </font>
    <font>
      <sz val="10"/>
      <color rgb="FFFF0000"/>
      <name val="Calibri"/>
      <family val="2"/>
      <charset val="162"/>
      <scheme val="minor"/>
    </font>
    <font>
      <b/>
      <sz val="10"/>
      <color rgb="FFC00000"/>
      <name val="Calibri"/>
      <family val="2"/>
      <charset val="162"/>
      <scheme val="minor"/>
    </font>
    <font>
      <sz val="11"/>
      <color theme="0"/>
      <name val="Calibri"/>
      <family val="2"/>
      <charset val="162"/>
      <scheme val="minor"/>
    </font>
    <font>
      <sz val="11"/>
      <color rgb="FF008000"/>
      <name val="Calibri"/>
      <family val="2"/>
      <charset val="162"/>
      <scheme val="minor"/>
    </font>
    <font>
      <sz val="10"/>
      <color rgb="FFFF3300"/>
      <name val="Calibri"/>
      <family val="2"/>
      <charset val="162"/>
      <scheme val="minor"/>
    </font>
    <font>
      <sz val="10"/>
      <color rgb="FF008000"/>
      <name val="Calibri"/>
      <family val="2"/>
      <charset val="162"/>
      <scheme val="minor"/>
    </font>
    <font>
      <b/>
      <sz val="10"/>
      <color rgb="FF008000"/>
      <name val="Calibri"/>
      <family val="2"/>
      <charset val="162"/>
      <scheme val="minor"/>
    </font>
    <font>
      <sz val="10"/>
      <color rgb="FFC00000"/>
      <name val="Calibri"/>
      <family val="2"/>
      <charset val="162"/>
      <scheme val="minor"/>
    </font>
    <font>
      <b/>
      <sz val="11"/>
      <color rgb="FF008000"/>
      <name val="Calibri"/>
      <family val="2"/>
      <charset val="162"/>
    </font>
    <font>
      <b/>
      <sz val="9"/>
      <color rgb="FF339966"/>
      <name val="Times New Roman"/>
      <family val="1"/>
      <charset val="162"/>
    </font>
    <font>
      <sz val="10"/>
      <color rgb="FF000000"/>
      <name val="Calibri"/>
      <family val="2"/>
      <charset val="162"/>
      <scheme val="minor"/>
    </font>
    <font>
      <b/>
      <sz val="10"/>
      <color rgb="FFCC3300"/>
      <name val="Calibri"/>
      <family val="2"/>
      <charset val="162"/>
      <scheme val="minor"/>
    </font>
    <font>
      <b/>
      <sz val="10"/>
      <color rgb="FF7030A0"/>
      <name val="Calibri"/>
      <family val="2"/>
      <charset val="162"/>
      <scheme val="minor"/>
    </font>
    <font>
      <b/>
      <sz val="10"/>
      <name val="Calibri"/>
      <family val="2"/>
      <charset val="162"/>
      <scheme val="minor"/>
    </font>
    <font>
      <b/>
      <sz val="10"/>
      <color rgb="FF002060"/>
      <name val="Calibri"/>
      <family val="2"/>
      <charset val="162"/>
      <scheme val="minor"/>
    </font>
    <font>
      <b/>
      <sz val="10"/>
      <color theme="9" tint="-0.249977111117893"/>
      <name val="Calibri"/>
      <family val="2"/>
      <charset val="162"/>
      <scheme val="minor"/>
    </font>
    <font>
      <b/>
      <sz val="11"/>
      <color theme="1"/>
      <name val="Calibri"/>
      <family val="2"/>
      <charset val="162"/>
      <scheme val="minor"/>
    </font>
    <font>
      <b/>
      <sz val="10"/>
      <color rgb="FFFFFFFF"/>
      <name val="Calibri"/>
      <family val="2"/>
      <charset val="162"/>
      <scheme val="minor"/>
    </font>
    <font>
      <b/>
      <i/>
      <sz val="10"/>
      <color rgb="FF000000"/>
      <name val="Calibri"/>
      <family val="2"/>
      <charset val="162"/>
      <scheme val="minor"/>
    </font>
    <font>
      <i/>
      <sz val="10"/>
      <name val="Calibri"/>
      <family val="2"/>
      <charset val="162"/>
      <scheme val="minor"/>
    </font>
    <font>
      <b/>
      <sz val="11"/>
      <name val="Calibri"/>
      <family val="2"/>
      <charset val="162"/>
      <scheme val="minor"/>
    </font>
  </fonts>
  <fills count="10">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FF3300"/>
        <bgColor indexed="64"/>
      </patternFill>
    </fill>
    <fill>
      <patternFill patternType="solid">
        <fgColor theme="1"/>
        <bgColor indexed="64"/>
      </patternFill>
    </fill>
    <fill>
      <patternFill patternType="solid">
        <fgColor rgb="FF922419"/>
        <bgColor indexed="64"/>
      </patternFill>
    </fill>
    <fill>
      <patternFill patternType="solid">
        <fgColor rgb="FFE9E9E9"/>
        <bgColor indexed="64"/>
      </patternFill>
    </fill>
    <fill>
      <patternFill patternType="solid">
        <fgColor rgb="FFFF0000"/>
        <bgColor indexed="64"/>
      </patternFill>
    </fill>
    <fill>
      <patternFill patternType="solid">
        <fgColor theme="8" tint="0.39997558519241921"/>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404">
    <xf numFmtId="0" fontId="0" fillId="0" borderId="0" xfId="0"/>
    <xf numFmtId="0" fontId="3" fillId="0" borderId="0" xfId="0" applyFont="1"/>
    <xf numFmtId="0" fontId="3" fillId="0" borderId="3" xfId="0" applyFont="1" applyBorder="1"/>
    <xf numFmtId="0" fontId="3" fillId="0" borderId="17" xfId="0" applyFont="1" applyBorder="1"/>
    <xf numFmtId="0" fontId="3" fillId="0" borderId="13" xfId="0" applyFont="1" applyBorder="1"/>
    <xf numFmtId="0" fontId="3" fillId="0" borderId="14" xfId="0" applyFont="1" applyBorder="1"/>
    <xf numFmtId="0" fontId="3" fillId="0" borderId="2" xfId="0" applyFont="1" applyBorder="1"/>
    <xf numFmtId="0" fontId="3" fillId="0" borderId="15" xfId="0" applyFont="1" applyBorder="1"/>
    <xf numFmtId="0" fontId="3" fillId="0" borderId="5" xfId="0" applyFont="1" applyBorder="1"/>
    <xf numFmtId="0" fontId="1" fillId="0" borderId="2" xfId="0" applyFont="1" applyBorder="1" applyAlignment="1">
      <alignment horizontal="center" vertical="center" wrapText="1"/>
    </xf>
    <xf numFmtId="0" fontId="3" fillId="0" borderId="16" xfId="0" applyFont="1" applyBorder="1"/>
    <xf numFmtId="0" fontId="3" fillId="0" borderId="40" xfId="0" applyFont="1" applyBorder="1"/>
    <xf numFmtId="0" fontId="3" fillId="0" borderId="19" xfId="0" applyFont="1" applyBorder="1"/>
    <xf numFmtId="0" fontId="3" fillId="0" borderId="20" xfId="0" applyFont="1" applyBorder="1"/>
    <xf numFmtId="0" fontId="3" fillId="0" borderId="22" xfId="0" applyFont="1" applyBorder="1"/>
    <xf numFmtId="0" fontId="5" fillId="2" borderId="2" xfId="0" applyFont="1" applyFill="1" applyBorder="1" applyAlignment="1">
      <alignment vertical="center" wrapText="1"/>
    </xf>
    <xf numFmtId="0" fontId="5" fillId="2" borderId="15" xfId="0" applyFont="1" applyFill="1" applyBorder="1" applyAlignment="1">
      <alignment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2" xfId="0" applyFont="1" applyBorder="1"/>
    <xf numFmtId="0" fontId="5" fillId="2" borderId="13" xfId="0" applyFont="1" applyFill="1" applyBorder="1" applyAlignment="1">
      <alignment vertical="center" wrapText="1"/>
    </xf>
    <xf numFmtId="0" fontId="5" fillId="2" borderId="18" xfId="0" applyFont="1" applyFill="1" applyBorder="1" applyAlignment="1">
      <alignment vertical="center" wrapText="1"/>
    </xf>
    <xf numFmtId="0" fontId="5" fillId="2" borderId="1" xfId="0" applyFont="1" applyFill="1" applyBorder="1" applyAlignment="1">
      <alignment vertical="center" wrapText="1"/>
    </xf>
    <xf numFmtId="0" fontId="3" fillId="0" borderId="39" xfId="0" applyFont="1" applyBorder="1"/>
    <xf numFmtId="0" fontId="9" fillId="3" borderId="15" xfId="0" applyFont="1" applyFill="1" applyBorder="1" applyAlignment="1">
      <alignment horizontal="center" vertical="center" wrapText="1"/>
    </xf>
    <xf numFmtId="0" fontId="3" fillId="0" borderId="43" xfId="0" applyFont="1" applyBorder="1"/>
    <xf numFmtId="0" fontId="3" fillId="0" borderId="2" xfId="0" applyFont="1" applyFill="1" applyBorder="1"/>
    <xf numFmtId="0" fontId="3" fillId="0" borderId="20" xfId="0" applyFont="1" applyFill="1" applyBorder="1"/>
    <xf numFmtId="0" fontId="9"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vertical="center"/>
    </xf>
    <xf numFmtId="0" fontId="0" fillId="0" borderId="0" xfId="0" applyAlignment="1">
      <alignment horizontal="center"/>
    </xf>
    <xf numFmtId="0" fontId="2" fillId="2" borderId="37" xfId="0" applyFont="1" applyFill="1" applyBorder="1" applyAlignment="1">
      <alignment horizontal="center" vertical="center" wrapText="1"/>
    </xf>
    <xf numFmtId="0" fontId="0" fillId="0" borderId="2" xfId="0" applyBorder="1"/>
    <xf numFmtId="0" fontId="12" fillId="2" borderId="37" xfId="0" applyFont="1" applyFill="1" applyBorder="1" applyAlignment="1">
      <alignment horizontal="center" vertical="center"/>
    </xf>
    <xf numFmtId="0" fontId="0" fillId="0" borderId="13" xfId="0" applyBorder="1"/>
    <xf numFmtId="0" fontId="0" fillId="0" borderId="19" xfId="0" applyBorder="1"/>
    <xf numFmtId="0" fontId="0" fillId="0" borderId="20" xfId="0" applyBorder="1"/>
    <xf numFmtId="0" fontId="3" fillId="0" borderId="15" xfId="0" applyFont="1" applyBorder="1" applyAlignment="1">
      <alignment horizontal="left" vertical="center" wrapText="1"/>
    </xf>
    <xf numFmtId="0" fontId="0" fillId="0" borderId="15" xfId="0" applyBorder="1"/>
    <xf numFmtId="0" fontId="0" fillId="0" borderId="22" xfId="0" applyBorder="1"/>
    <xf numFmtId="0" fontId="3" fillId="0" borderId="13" xfId="0" applyFont="1" applyBorder="1" applyAlignment="1">
      <alignment horizontal="center" vertical="center"/>
    </xf>
    <xf numFmtId="164" fontId="9" fillId="0" borderId="15" xfId="0" applyNumberFormat="1" applyFont="1" applyBorder="1" applyAlignment="1">
      <alignment horizontal="center" vertical="center"/>
    </xf>
    <xf numFmtId="9" fontId="9" fillId="0" borderId="15" xfId="1" applyFont="1" applyBorder="1" applyAlignment="1">
      <alignment horizontal="center" vertical="center"/>
    </xf>
    <xf numFmtId="0" fontId="0" fillId="0" borderId="5" xfId="0" applyBorder="1"/>
    <xf numFmtId="0" fontId="3" fillId="0" borderId="13" xfId="0" applyFont="1" applyBorder="1" applyAlignment="1">
      <alignment horizontal="center"/>
    </xf>
    <xf numFmtId="0" fontId="3" fillId="0" borderId="2" xfId="0" applyFont="1" applyBorder="1" applyAlignment="1">
      <alignment horizontal="center"/>
    </xf>
    <xf numFmtId="0" fontId="3" fillId="0" borderId="15" xfId="0" applyFont="1" applyBorder="1" applyAlignment="1">
      <alignment horizontal="center"/>
    </xf>
    <xf numFmtId="0" fontId="9" fillId="3" borderId="2"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left" wrapText="1"/>
    </xf>
    <xf numFmtId="0" fontId="3" fillId="0" borderId="2" xfId="0" applyFont="1" applyBorder="1" applyAlignment="1">
      <alignment horizontal="left" wrapText="1"/>
    </xf>
    <xf numFmtId="0" fontId="0" fillId="0" borderId="0" xfId="0" applyAlignment="1">
      <alignment wrapText="1"/>
    </xf>
    <xf numFmtId="0" fontId="2" fillId="4" borderId="2" xfId="0" applyFont="1" applyFill="1" applyBorder="1" applyAlignment="1">
      <alignment horizontal="center"/>
    </xf>
    <xf numFmtId="0" fontId="9" fillId="0" borderId="2" xfId="0" applyFont="1" applyFill="1" applyBorder="1" applyAlignment="1">
      <alignment horizontal="center" vertical="center"/>
    </xf>
    <xf numFmtId="0" fontId="2" fillId="4"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2" fillId="4" borderId="15"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2" fillId="2" borderId="18" xfId="0" applyFont="1" applyFill="1" applyBorder="1" applyAlignment="1">
      <alignment vertical="center" wrapText="1"/>
    </xf>
    <xf numFmtId="0" fontId="2" fillId="2" borderId="1" xfId="0" applyFont="1" applyFill="1" applyBorder="1" applyAlignment="1">
      <alignment vertical="center" wrapText="1"/>
    </xf>
    <xf numFmtId="0" fontId="2" fillId="2" borderId="21" xfId="0" applyFont="1" applyFill="1" applyBorder="1" applyAlignment="1">
      <alignment vertical="center" wrapText="1"/>
    </xf>
    <xf numFmtId="0" fontId="15" fillId="0" borderId="2" xfId="0" applyFont="1" applyFill="1" applyBorder="1" applyAlignment="1">
      <alignment vertical="center" wrapText="1"/>
    </xf>
    <xf numFmtId="0" fontId="15" fillId="3" borderId="19"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3" fillId="0" borderId="2" xfId="0" applyFont="1" applyFill="1" applyBorder="1" applyAlignment="1">
      <alignment vertical="center"/>
    </xf>
    <xf numFmtId="0" fontId="15"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vertical="center" wrapText="1"/>
    </xf>
    <xf numFmtId="0" fontId="15" fillId="0" borderId="2" xfId="0" applyFont="1" applyBorder="1" applyAlignment="1">
      <alignment horizontal="center"/>
    </xf>
    <xf numFmtId="0" fontId="15" fillId="0" borderId="15" xfId="0" applyFont="1" applyBorder="1" applyAlignment="1">
      <alignment horizontal="center"/>
    </xf>
    <xf numFmtId="0" fontId="5" fillId="4" borderId="2" xfId="0" applyFont="1" applyFill="1" applyBorder="1" applyAlignment="1">
      <alignment horizontal="center"/>
    </xf>
    <xf numFmtId="0" fontId="2" fillId="4" borderId="2"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44" xfId="0" applyFont="1" applyBorder="1"/>
    <xf numFmtId="0" fontId="5" fillId="4" borderId="5" xfId="0" applyFont="1" applyFill="1" applyBorder="1" applyAlignment="1">
      <alignment horizontal="center" vertical="center"/>
    </xf>
    <xf numFmtId="0" fontId="5" fillId="4" borderId="42" xfId="0" applyFont="1" applyFill="1" applyBorder="1" applyAlignment="1">
      <alignment horizontal="center" vertical="center"/>
    </xf>
    <xf numFmtId="0" fontId="2" fillId="2" borderId="41" xfId="0" applyFont="1" applyFill="1" applyBorder="1" applyAlignment="1">
      <alignment vertical="center" wrapText="1"/>
    </xf>
    <xf numFmtId="0" fontId="3" fillId="0" borderId="5" xfId="0" applyFont="1" applyBorder="1" applyAlignment="1">
      <alignment horizontal="left" wrapText="1"/>
    </xf>
    <xf numFmtId="0" fontId="3" fillId="0" borderId="5" xfId="0" applyFont="1" applyBorder="1" applyAlignment="1">
      <alignment horizontal="center"/>
    </xf>
    <xf numFmtId="0" fontId="15" fillId="0" borderId="5" xfId="0" applyFont="1" applyBorder="1" applyAlignment="1">
      <alignment horizontal="center"/>
    </xf>
    <xf numFmtId="0" fontId="2" fillId="4" borderId="13" xfId="0" applyFont="1" applyFill="1" applyBorder="1" applyAlignment="1">
      <alignment horizontal="center" vertical="center"/>
    </xf>
    <xf numFmtId="0" fontId="16" fillId="0" borderId="13" xfId="0" applyFont="1" applyBorder="1" applyAlignment="1">
      <alignment vertical="center"/>
    </xf>
    <xf numFmtId="0" fontId="3" fillId="0" borderId="13" xfId="0" applyFont="1" applyBorder="1" applyAlignment="1">
      <alignment wrapText="1"/>
    </xf>
    <xf numFmtId="0" fontId="3" fillId="0" borderId="13" xfId="0" applyFont="1" applyBorder="1" applyAlignment="1">
      <alignment horizontal="center" wrapText="1"/>
    </xf>
    <xf numFmtId="0" fontId="3" fillId="0" borderId="2" xfId="0" applyFont="1" applyBorder="1" applyAlignment="1">
      <alignment horizontal="center" wrapText="1"/>
    </xf>
    <xf numFmtId="0" fontId="0" fillId="0" borderId="0" xfId="0" applyAlignment="1">
      <alignment horizontal="center" wrapText="1"/>
    </xf>
    <xf numFmtId="0" fontId="2" fillId="2" borderId="1" xfId="0" applyFont="1" applyFill="1" applyBorder="1"/>
    <xf numFmtId="0" fontId="2" fillId="2" borderId="1" xfId="0" applyFont="1" applyFill="1" applyBorder="1" applyAlignment="1">
      <alignment vertical="center"/>
    </xf>
    <xf numFmtId="0" fontId="2" fillId="2" borderId="17" xfId="0" applyFont="1" applyFill="1" applyBorder="1" applyAlignment="1">
      <alignment horizontal="center" vertical="center"/>
    </xf>
    <xf numFmtId="0" fontId="15" fillId="3" borderId="2" xfId="0" applyFont="1" applyFill="1" applyBorder="1" applyAlignment="1">
      <alignment horizontal="left" vertical="center" wrapText="1"/>
    </xf>
    <xf numFmtId="0" fontId="13" fillId="0" borderId="2" xfId="0" applyFont="1" applyBorder="1" applyAlignment="1">
      <alignment vertical="center" wrapText="1"/>
    </xf>
    <xf numFmtId="0" fontId="16" fillId="0" borderId="2" xfId="0" applyFont="1" applyBorder="1" applyAlignment="1">
      <alignmen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0" borderId="39" xfId="0" applyBorder="1"/>
    <xf numFmtId="0" fontId="15" fillId="3" borderId="13" xfId="0" applyFont="1" applyFill="1" applyBorder="1" applyAlignment="1">
      <alignment horizontal="left" vertical="center" wrapText="1"/>
    </xf>
    <xf numFmtId="0" fontId="13" fillId="0" borderId="15" xfId="0" applyFont="1" applyBorder="1" applyAlignment="1">
      <alignment vertical="center" wrapText="1"/>
    </xf>
    <xf numFmtId="0" fontId="3" fillId="0" borderId="5" xfId="0" applyFont="1" applyBorder="1" applyAlignment="1">
      <alignment horizontal="center" wrapText="1"/>
    </xf>
    <xf numFmtId="164" fontId="2" fillId="4" borderId="15" xfId="0" applyNumberFormat="1" applyFont="1" applyFill="1" applyBorder="1" applyAlignment="1">
      <alignment horizontal="center" vertical="center"/>
    </xf>
    <xf numFmtId="0" fontId="3" fillId="0" borderId="2" xfId="0" applyFont="1" applyBorder="1" applyAlignment="1"/>
    <xf numFmtId="0" fontId="3" fillId="0" borderId="13" xfId="0" applyFont="1" applyBorder="1" applyAlignment="1"/>
    <xf numFmtId="0" fontId="3" fillId="0" borderId="15" xfId="0" applyFont="1" applyBorder="1" applyAlignment="1"/>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16" fillId="0" borderId="30" xfId="0" applyFont="1" applyFill="1" applyBorder="1" applyAlignment="1">
      <alignment horizontal="center" vertical="center"/>
    </xf>
    <xf numFmtId="0" fontId="16" fillId="0" borderId="11" xfId="0" applyFont="1" applyFill="1" applyBorder="1" applyAlignment="1">
      <alignment horizontal="center" vertical="center"/>
    </xf>
    <xf numFmtId="0" fontId="5" fillId="2" borderId="5" xfId="0" applyFont="1" applyFill="1" applyBorder="1" applyAlignment="1">
      <alignment vertical="center" wrapText="1"/>
    </xf>
    <xf numFmtId="0" fontId="3" fillId="0" borderId="5" xfId="0" applyFont="1" applyBorder="1" applyAlignment="1"/>
    <xf numFmtId="0" fontId="16" fillId="0" borderId="31" xfId="0" applyFont="1" applyFill="1" applyBorder="1" applyAlignment="1">
      <alignment horizontal="center" vertical="center"/>
    </xf>
    <xf numFmtId="0" fontId="16" fillId="0" borderId="48" xfId="0" applyFont="1" applyFill="1" applyBorder="1" applyAlignment="1">
      <alignment horizontal="center" vertical="center"/>
    </xf>
    <xf numFmtId="0" fontId="15" fillId="0" borderId="20" xfId="0" applyFont="1" applyBorder="1" applyAlignment="1">
      <alignment horizontal="center"/>
    </xf>
    <xf numFmtId="0" fontId="16" fillId="0" borderId="2" xfId="0" applyFont="1" applyBorder="1" applyAlignment="1">
      <alignment horizontal="center"/>
    </xf>
    <xf numFmtId="0" fontId="2" fillId="0" borderId="2"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2" xfId="0" applyFont="1" applyFill="1" applyBorder="1" applyAlignment="1">
      <alignment vertical="center" wrapText="1"/>
    </xf>
    <xf numFmtId="0" fontId="3" fillId="0" borderId="5" xfId="0" applyFont="1" applyBorder="1" applyAlignment="1">
      <alignment horizontal="left" vertical="center"/>
    </xf>
    <xf numFmtId="0" fontId="2" fillId="2" borderId="27" xfId="0" applyFont="1" applyFill="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horizontal="center"/>
    </xf>
    <xf numFmtId="0" fontId="16" fillId="0" borderId="15" xfId="0" applyFont="1" applyBorder="1" applyAlignment="1">
      <alignment vertical="center"/>
    </xf>
    <xf numFmtId="0" fontId="5" fillId="2" borderId="37" xfId="0" applyFont="1" applyFill="1" applyBorder="1" applyAlignment="1">
      <alignment horizontal="center" vertical="center"/>
    </xf>
    <xf numFmtId="0" fontId="3" fillId="0" borderId="38" xfId="0" applyFont="1" applyBorder="1"/>
    <xf numFmtId="0" fontId="15" fillId="0" borderId="20" xfId="0" applyFont="1" applyBorder="1" applyAlignment="1">
      <alignment vertical="center" wrapText="1"/>
    </xf>
    <xf numFmtId="0" fontId="3" fillId="0" borderId="9" xfId="0" applyFont="1" applyBorder="1"/>
    <xf numFmtId="0" fontId="3" fillId="0" borderId="47" xfId="0" applyFont="1" applyBorder="1"/>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16" fillId="0" borderId="2" xfId="0" applyFont="1" applyFill="1" applyBorder="1" applyAlignment="1">
      <alignment horizontal="center"/>
    </xf>
    <xf numFmtId="0" fontId="16" fillId="0" borderId="2" xfId="0" applyFont="1" applyFill="1" applyBorder="1" applyAlignment="1">
      <alignment vertical="center" wrapText="1"/>
    </xf>
    <xf numFmtId="0" fontId="3" fillId="0" borderId="0" xfId="0" applyFont="1" applyAlignment="1">
      <alignment horizontal="center" vertical="center"/>
    </xf>
    <xf numFmtId="0" fontId="5" fillId="4" borderId="13" xfId="0" applyFont="1" applyFill="1" applyBorder="1" applyAlignment="1">
      <alignment horizontal="center"/>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5" xfId="0" applyFont="1" applyBorder="1" applyAlignment="1">
      <alignment vertical="center"/>
    </xf>
    <xf numFmtId="0" fontId="3" fillId="0" borderId="0" xfId="0" applyFont="1" applyAlignment="1">
      <alignment horizontal="left"/>
    </xf>
    <xf numFmtId="0" fontId="5" fillId="4" borderId="45" xfId="0" applyFont="1" applyFill="1" applyBorder="1" applyAlignment="1">
      <alignment horizontal="center"/>
    </xf>
    <xf numFmtId="0" fontId="5" fillId="4" borderId="7" xfId="0" applyFont="1" applyFill="1" applyBorder="1" applyAlignment="1">
      <alignment horizontal="center"/>
    </xf>
    <xf numFmtId="0" fontId="16" fillId="0" borderId="5" xfId="0" applyFont="1" applyBorder="1" applyAlignment="1">
      <alignment vertical="center"/>
    </xf>
    <xf numFmtId="0" fontId="15" fillId="3" borderId="5" xfId="0" applyFont="1" applyFill="1" applyBorder="1" applyAlignment="1">
      <alignment horizontal="left" vertical="center" wrapText="1"/>
    </xf>
    <xf numFmtId="0" fontId="16" fillId="0" borderId="33" xfId="0" applyFont="1" applyBorder="1" applyAlignment="1">
      <alignment vertical="center"/>
    </xf>
    <xf numFmtId="0" fontId="16" fillId="0" borderId="22" xfId="0" applyFont="1" applyBorder="1"/>
    <xf numFmtId="0" fontId="2" fillId="2" borderId="27" xfId="0" applyFont="1" applyFill="1" applyBorder="1" applyAlignment="1">
      <alignment horizontal="left" vertical="center"/>
    </xf>
    <xf numFmtId="0" fontId="11" fillId="0" borderId="20" xfId="0" applyFont="1" applyFill="1" applyBorder="1"/>
    <xf numFmtId="0" fontId="16" fillId="0" borderId="8" xfId="0" applyFont="1" applyFill="1" applyBorder="1" applyAlignment="1">
      <alignment horizontal="center"/>
    </xf>
    <xf numFmtId="0" fontId="16" fillId="0" borderId="39" xfId="0" applyFont="1" applyFill="1" applyBorder="1" applyAlignment="1">
      <alignment horizontal="center"/>
    </xf>
    <xf numFmtId="0" fontId="3" fillId="5" borderId="2" xfId="0" applyFont="1" applyFill="1" applyBorder="1" applyAlignment="1">
      <alignment horizontal="center"/>
    </xf>
    <xf numFmtId="0" fontId="3" fillId="5" borderId="20" xfId="0" applyFont="1" applyFill="1" applyBorder="1" applyAlignment="1">
      <alignment horizontal="center"/>
    </xf>
    <xf numFmtId="0" fontId="16" fillId="0" borderId="34" xfId="0" applyFont="1" applyBorder="1" applyAlignment="1">
      <alignment vertical="center"/>
    </xf>
    <xf numFmtId="0" fontId="16" fillId="0" borderId="42" xfId="0" applyFont="1" applyBorder="1"/>
    <xf numFmtId="0" fontId="15" fillId="0" borderId="2" xfId="0" applyFont="1" applyBorder="1"/>
    <xf numFmtId="0" fontId="5" fillId="0" borderId="5" xfId="0" applyFont="1" applyFill="1" applyBorder="1" applyAlignment="1">
      <alignment horizontal="center" vertical="center"/>
    </xf>
    <xf numFmtId="0" fontId="3" fillId="0" borderId="0" xfId="0" applyFont="1" applyFill="1" applyAlignment="1">
      <alignment horizontal="center" vertical="center"/>
    </xf>
    <xf numFmtId="0" fontId="10" fillId="5" borderId="2" xfId="0" applyFont="1" applyFill="1" applyBorder="1"/>
    <xf numFmtId="0" fontId="3" fillId="5" borderId="2" xfId="0" applyFont="1" applyFill="1" applyBorder="1"/>
    <xf numFmtId="0" fontId="3" fillId="5" borderId="20" xfId="0" applyFont="1" applyFill="1" applyBorder="1"/>
    <xf numFmtId="0" fontId="16" fillId="0" borderId="18" xfId="0" applyFont="1" applyBorder="1" applyAlignment="1">
      <alignment vertical="center"/>
    </xf>
    <xf numFmtId="0" fontId="3" fillId="5" borderId="2" xfId="0" applyFont="1" applyFill="1" applyBorder="1" applyAlignment="1">
      <alignment vertical="center"/>
    </xf>
    <xf numFmtId="0" fontId="15" fillId="5" borderId="2" xfId="0" applyFont="1" applyFill="1" applyBorder="1" applyAlignment="1">
      <alignment vertical="center"/>
    </xf>
    <xf numFmtId="0" fontId="3" fillId="5" borderId="2" xfId="0" applyFont="1" applyFill="1" applyBorder="1" applyAlignment="1">
      <alignment horizontal="center" vertical="center"/>
    </xf>
    <xf numFmtId="0" fontId="16" fillId="3" borderId="15" xfId="0" applyFont="1" applyFill="1" applyBorder="1" applyAlignment="1">
      <alignment horizontal="left" vertical="center" wrapText="1"/>
    </xf>
    <xf numFmtId="0" fontId="3" fillId="0" borderId="0" xfId="0" applyFont="1" applyAlignment="1">
      <alignment vertical="center" wrapText="1"/>
    </xf>
    <xf numFmtId="0" fontId="16" fillId="0" borderId="2" xfId="0" applyFont="1" applyBorder="1"/>
    <xf numFmtId="0" fontId="16" fillId="3" borderId="13" xfId="0" applyFont="1" applyFill="1" applyBorder="1" applyAlignment="1">
      <alignment horizontal="left" vertical="center" wrapText="1"/>
    </xf>
    <xf numFmtId="0" fontId="15" fillId="0" borderId="20" xfId="0" applyFont="1" applyBorder="1"/>
    <xf numFmtId="0" fontId="15" fillId="0" borderId="2" xfId="0" applyFont="1" applyFill="1" applyBorder="1" applyAlignment="1">
      <alignment vertical="center"/>
    </xf>
    <xf numFmtId="0" fontId="15" fillId="0" borderId="2" xfId="0" applyFont="1" applyFill="1" applyBorder="1" applyAlignment="1">
      <alignment horizontal="center"/>
    </xf>
    <xf numFmtId="0" fontId="15" fillId="0" borderId="5" xfId="0" applyFont="1" applyBorder="1" applyAlignment="1">
      <alignment horizontal="center" vertical="center"/>
    </xf>
    <xf numFmtId="0" fontId="3" fillId="0" borderId="15" xfId="0" applyFont="1" applyFill="1" applyBorder="1" applyAlignment="1">
      <alignment horizontal="center" vertical="center"/>
    </xf>
    <xf numFmtId="0" fontId="3" fillId="5" borderId="40" xfId="0" applyFont="1" applyFill="1" applyBorder="1"/>
    <xf numFmtId="0" fontId="15" fillId="0" borderId="13" xfId="0" applyFont="1" applyFill="1" applyBorder="1" applyAlignment="1">
      <alignment horizontal="center"/>
    </xf>
    <xf numFmtId="0" fontId="16" fillId="5" borderId="2" xfId="0" applyFont="1" applyFill="1" applyBorder="1" applyAlignment="1">
      <alignment vertical="center"/>
    </xf>
    <xf numFmtId="0" fontId="5" fillId="2" borderId="37" xfId="0" applyFont="1" applyFill="1" applyBorder="1" applyAlignment="1">
      <alignment horizontal="center" vertical="center" wrapText="1"/>
    </xf>
    <xf numFmtId="0" fontId="5" fillId="4" borderId="2" xfId="0" applyFont="1" applyFill="1" applyBorder="1"/>
    <xf numFmtId="0" fontId="16" fillId="0" borderId="5" xfId="0" applyFont="1" applyBorder="1" applyAlignment="1">
      <alignment vertical="center" wrapText="1"/>
    </xf>
    <xf numFmtId="0" fontId="16" fillId="0" borderId="13" xfId="0" applyFont="1" applyBorder="1" applyAlignment="1">
      <alignment horizontal="center"/>
    </xf>
    <xf numFmtId="0" fontId="16" fillId="0" borderId="5" xfId="0" applyFont="1" applyBorder="1" applyAlignment="1">
      <alignment horizontal="center"/>
    </xf>
    <xf numFmtId="0" fontId="16" fillId="0" borderId="5" xfId="0" applyFont="1" applyFill="1" applyBorder="1" applyAlignment="1">
      <alignment horizontal="left" vertical="center" wrapText="1"/>
    </xf>
    <xf numFmtId="0" fontId="16" fillId="0" borderId="42" xfId="0" applyFont="1" applyFill="1" applyBorder="1"/>
    <xf numFmtId="0" fontId="5" fillId="4" borderId="2" xfId="0" applyFont="1" applyFill="1" applyBorder="1" applyAlignment="1"/>
    <xf numFmtId="0" fontId="18" fillId="0" borderId="2" xfId="0" applyFont="1" applyBorder="1" applyAlignment="1">
      <alignment horizontal="center" vertical="center"/>
    </xf>
    <xf numFmtId="0" fontId="15" fillId="5" borderId="13" xfId="0" applyFont="1" applyFill="1" applyBorder="1"/>
    <xf numFmtId="0" fontId="3" fillId="5" borderId="13" xfId="0" applyFont="1" applyFill="1" applyBorder="1"/>
    <xf numFmtId="0" fontId="3" fillId="5" borderId="19" xfId="0" applyFont="1" applyFill="1" applyBorder="1"/>
    <xf numFmtId="0" fontId="2" fillId="4" borderId="20" xfId="0" applyFont="1" applyFill="1" applyBorder="1" applyAlignment="1">
      <alignment horizontal="center"/>
    </xf>
    <xf numFmtId="0" fontId="16" fillId="0" borderId="5" xfId="0" applyFont="1" applyFill="1" applyBorder="1" applyAlignment="1">
      <alignment horizontal="center" vertical="center"/>
    </xf>
    <xf numFmtId="0" fontId="16" fillId="0" borderId="42" xfId="0" applyFont="1" applyFill="1" applyBorder="1" applyAlignment="1">
      <alignment horizontal="center" vertical="center"/>
    </xf>
    <xf numFmtId="0" fontId="15" fillId="0" borderId="14" xfId="0" applyFont="1" applyBorder="1" applyAlignment="1">
      <alignment vertical="center" wrapText="1"/>
    </xf>
    <xf numFmtId="0" fontId="15" fillId="0" borderId="3" xfId="0" applyFont="1" applyBorder="1" applyAlignment="1">
      <alignment vertical="center" wrapText="1"/>
    </xf>
    <xf numFmtId="0" fontId="15" fillId="0" borderId="3" xfId="0" applyFont="1" applyFill="1" applyBorder="1" applyAlignment="1">
      <alignment vertical="center"/>
    </xf>
    <xf numFmtId="0" fontId="16" fillId="0" borderId="17"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3" fillId="0" borderId="3" xfId="0" applyFont="1" applyFill="1" applyBorder="1"/>
    <xf numFmtId="0" fontId="3" fillId="5" borderId="14" xfId="0" applyFont="1" applyFill="1" applyBorder="1"/>
    <xf numFmtId="0" fontId="3" fillId="5" borderId="3" xfId="0" applyFont="1" applyFill="1" applyBorder="1"/>
    <xf numFmtId="0" fontId="16" fillId="0" borderId="3" xfId="0" applyFont="1" applyBorder="1"/>
    <xf numFmtId="0" fontId="11" fillId="0" borderId="20" xfId="0" applyFont="1" applyBorder="1"/>
    <xf numFmtId="0" fontId="16" fillId="0" borderId="20" xfId="0" applyFont="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6" fillId="0" borderId="5" xfId="0" applyFont="1" applyBorder="1"/>
    <xf numFmtId="0" fontId="2" fillId="2" borderId="37"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xf>
    <xf numFmtId="0" fontId="3" fillId="0" borderId="4" xfId="0" applyFont="1" applyBorder="1" applyAlignment="1">
      <alignment horizontal="center"/>
    </xf>
    <xf numFmtId="0" fontId="3" fillId="0" borderId="36" xfId="0" applyFont="1" applyBorder="1" applyAlignment="1">
      <alignment horizontal="center"/>
    </xf>
    <xf numFmtId="0" fontId="3" fillId="0" borderId="19" xfId="0" applyFont="1" applyBorder="1" applyAlignment="1">
      <alignment vertical="top" wrapText="1"/>
    </xf>
    <xf numFmtId="0" fontId="3" fillId="0" borderId="20" xfId="0" applyFont="1" applyBorder="1" applyAlignment="1"/>
    <xf numFmtId="0" fontId="5" fillId="2" borderId="21" xfId="0" applyFont="1" applyFill="1" applyBorder="1" applyAlignment="1">
      <alignment vertical="center" wrapText="1"/>
    </xf>
    <xf numFmtId="0" fontId="3" fillId="0" borderId="22" xfId="0" applyFont="1" applyBorder="1" applyAlignment="1"/>
    <xf numFmtId="0" fontId="3" fillId="0" borderId="24" xfId="0" applyFont="1" applyBorder="1" applyAlignment="1">
      <alignment horizontal="center" vertical="center"/>
    </xf>
    <xf numFmtId="0" fontId="3" fillId="0" borderId="29" xfId="0" applyFont="1" applyBorder="1" applyAlignment="1">
      <alignment horizontal="center"/>
    </xf>
    <xf numFmtId="0" fontId="3" fillId="0" borderId="19" xfId="0" applyFont="1" applyBorder="1" applyAlignment="1">
      <alignment vertical="center" wrapText="1"/>
    </xf>
    <xf numFmtId="0" fontId="15" fillId="5" borderId="24" xfId="0" applyFont="1" applyFill="1" applyBorder="1" applyAlignment="1">
      <alignment horizontal="center" vertical="center"/>
    </xf>
    <xf numFmtId="0" fontId="17" fillId="0" borderId="19" xfId="0" applyFont="1" applyBorder="1" applyAlignment="1">
      <alignment vertical="center" wrapText="1"/>
    </xf>
    <xf numFmtId="0" fontId="3" fillId="5" borderId="4" xfId="0" applyFont="1" applyFill="1" applyBorder="1" applyAlignment="1">
      <alignment horizontal="center"/>
    </xf>
    <xf numFmtId="0" fontId="17" fillId="0" borderId="20" xfId="0" applyFont="1" applyBorder="1" applyAlignment="1"/>
    <xf numFmtId="0" fontId="15" fillId="5" borderId="13" xfId="0" applyFont="1" applyFill="1" applyBorder="1" applyAlignment="1">
      <alignment horizontal="center" vertical="center"/>
    </xf>
    <xf numFmtId="0" fontId="16" fillId="0" borderId="15" xfId="0" applyFont="1" applyFill="1" applyBorder="1" applyAlignment="1">
      <alignment horizontal="center"/>
    </xf>
    <xf numFmtId="0" fontId="16" fillId="0" borderId="19" xfId="0" applyFont="1" applyBorder="1"/>
    <xf numFmtId="0" fontId="2"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3" fillId="0" borderId="2" xfId="0" applyFont="1" applyBorder="1" applyAlignment="1">
      <alignment vertical="center" wrapText="1"/>
    </xf>
    <xf numFmtId="0" fontId="15" fillId="0" borderId="2" xfId="0" applyFont="1" applyBorder="1" applyAlignment="1">
      <alignment horizontal="left" vertical="center" wrapText="1"/>
    </xf>
    <xf numFmtId="0" fontId="16" fillId="0" borderId="2" xfId="0" applyFont="1" applyBorder="1" applyAlignment="1">
      <alignment horizontal="left" vertical="center" wrapText="1"/>
    </xf>
    <xf numFmtId="0" fontId="3" fillId="0" borderId="2" xfId="0" applyFont="1" applyFill="1" applyBorder="1" applyAlignment="1">
      <alignment vertical="center" wrapText="1"/>
    </xf>
    <xf numFmtId="0" fontId="20" fillId="3" borderId="2" xfId="0" applyFont="1" applyFill="1" applyBorder="1" applyAlignment="1">
      <alignment horizontal="left" vertical="center" wrapText="1"/>
    </xf>
    <xf numFmtId="0" fontId="5" fillId="0" borderId="2" xfId="0" applyFont="1" applyFill="1" applyBorder="1" applyAlignment="1">
      <alignment vertical="center" wrapText="1"/>
    </xf>
    <xf numFmtId="0" fontId="20" fillId="0"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7" fillId="0" borderId="2" xfId="0" applyFont="1" applyFill="1" applyBorder="1" applyAlignment="1">
      <alignment vertical="center" wrapText="1"/>
    </xf>
    <xf numFmtId="0" fontId="16" fillId="0"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5" borderId="2" xfId="0" applyFont="1" applyFill="1" applyBorder="1" applyAlignment="1">
      <alignment vertical="center" wrapText="1"/>
    </xf>
    <xf numFmtId="0" fontId="7" fillId="0" borderId="2" xfId="0" applyFont="1" applyBorder="1" applyAlignment="1">
      <alignment vertical="center" wrapText="1"/>
    </xf>
    <xf numFmtId="0" fontId="3" fillId="2" borderId="2" xfId="0" applyFont="1" applyFill="1" applyBorder="1" applyAlignment="1">
      <alignment vertical="center" wrapText="1"/>
    </xf>
    <xf numFmtId="0" fontId="16" fillId="0" borderId="2" xfId="0" quotePrefix="1" applyFont="1" applyFill="1" applyBorder="1" applyAlignment="1">
      <alignment horizontal="center" vertical="center" wrapText="1"/>
    </xf>
    <xf numFmtId="0" fontId="16"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3" fillId="5" borderId="2" xfId="0" applyFont="1" applyFill="1" applyBorder="1" applyAlignment="1">
      <alignment vertical="center" wrapText="1"/>
    </xf>
    <xf numFmtId="0" fontId="16" fillId="0" borderId="2" xfId="0" applyFont="1" applyBorder="1" applyAlignment="1">
      <alignment vertical="center" wrapText="1"/>
    </xf>
    <xf numFmtId="0" fontId="21" fillId="0" borderId="2" xfId="0" applyFont="1" applyBorder="1" applyAlignment="1">
      <alignment vertical="center" wrapText="1"/>
    </xf>
    <xf numFmtId="0" fontId="16"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7" fillId="2" borderId="2" xfId="0" applyFont="1" applyFill="1" applyBorder="1" applyAlignment="1">
      <alignment vertical="center" wrapText="1"/>
    </xf>
    <xf numFmtId="0" fontId="16" fillId="0" borderId="2" xfId="0" applyFont="1" applyFill="1" applyBorder="1" applyAlignment="1">
      <alignment horizontal="left" vertical="center" wrapText="1"/>
    </xf>
    <xf numFmtId="164" fontId="9" fillId="0" borderId="2" xfId="0" applyNumberFormat="1" applyFont="1" applyBorder="1" applyAlignment="1">
      <alignment horizontal="center" vertical="center" wrapText="1"/>
    </xf>
    <xf numFmtId="9" fontId="9" fillId="0" borderId="2" xfId="1" applyFont="1" applyBorder="1" applyAlignment="1">
      <alignment horizontal="center" vertical="center" wrapText="1"/>
    </xf>
    <xf numFmtId="9" fontId="9" fillId="0" borderId="2" xfId="1" applyNumberFormat="1" applyFont="1" applyBorder="1" applyAlignment="1">
      <alignment horizontal="center" vertical="center" wrapText="1"/>
    </xf>
    <xf numFmtId="1" fontId="16"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Font="1" applyBorder="1" applyAlignment="1">
      <alignment horizontal="center" vertical="center" wrapText="1"/>
    </xf>
    <xf numFmtId="165" fontId="16" fillId="0" borderId="2" xfId="1"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0" fillId="5" borderId="2" xfId="0" applyFont="1" applyFill="1" applyBorder="1" applyAlignment="1">
      <alignment vertical="center" wrapText="1"/>
    </xf>
    <xf numFmtId="0" fontId="3" fillId="5" borderId="2" xfId="0" applyFont="1" applyFill="1" applyBorder="1" applyAlignment="1">
      <alignment horizontal="left" vertical="center" wrapText="1"/>
    </xf>
    <xf numFmtId="2" fontId="22" fillId="0"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25" fillId="0" borderId="2" xfId="0" applyFont="1" applyBorder="1" applyAlignment="1">
      <alignment vertical="center" wrapText="1"/>
    </xf>
    <xf numFmtId="0" fontId="18" fillId="0" borderId="2" xfId="0" applyFont="1" applyBorder="1" applyAlignment="1">
      <alignment horizontal="center" vertical="center" wrapText="1"/>
    </xf>
    <xf numFmtId="2" fontId="16" fillId="0"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3" fillId="0" borderId="2" xfId="0" applyFont="1" applyBorder="1" applyAlignment="1">
      <alignment vertical="center" wrapText="1"/>
    </xf>
    <xf numFmtId="0" fontId="25" fillId="0" borderId="2" xfId="0" applyFont="1" applyBorder="1" applyAlignment="1">
      <alignment vertical="center" wrapText="1"/>
    </xf>
    <xf numFmtId="0" fontId="16" fillId="0" borderId="2" xfId="0" applyFont="1" applyFill="1" applyBorder="1" applyAlignment="1">
      <alignment horizontal="left" vertical="center" wrapText="1"/>
    </xf>
    <xf numFmtId="0" fontId="16" fillId="0" borderId="2" xfId="0" applyFont="1" applyBorder="1" applyAlignment="1">
      <alignment vertical="center" wrapText="1"/>
    </xf>
    <xf numFmtId="0" fontId="0" fillId="0" borderId="0" xfId="0" applyAlignment="1">
      <alignment vertical="center"/>
    </xf>
    <xf numFmtId="0" fontId="26" fillId="0" borderId="0" xfId="0" applyFont="1"/>
    <xf numFmtId="0" fontId="0" fillId="0" borderId="0" xfId="0" applyFill="1"/>
    <xf numFmtId="0" fontId="0" fillId="0" borderId="0" xfId="0" applyAlignment="1"/>
    <xf numFmtId="0" fontId="30" fillId="0" borderId="0" xfId="0" applyFont="1" applyAlignment="1">
      <alignment horizontal="left" vertical="center"/>
    </xf>
    <xf numFmtId="0" fontId="12" fillId="8" borderId="0" xfId="0" applyFont="1" applyFill="1"/>
    <xf numFmtId="0" fontId="0" fillId="9" borderId="0" xfId="0" applyFill="1"/>
    <xf numFmtId="0" fontId="27" fillId="6" borderId="2" xfId="0" applyFont="1" applyFill="1" applyBorder="1" applyAlignment="1">
      <alignment horizontal="center" vertical="center" wrapText="1"/>
    </xf>
    <xf numFmtId="0" fontId="27" fillId="6" borderId="2" xfId="0" applyFont="1" applyFill="1" applyBorder="1" applyAlignment="1">
      <alignment horizontal="center" vertical="center"/>
    </xf>
    <xf numFmtId="0" fontId="27" fillId="6" borderId="2" xfId="0" applyFont="1" applyFill="1" applyBorder="1" applyAlignment="1">
      <alignment horizontal="left" vertical="center"/>
    </xf>
    <xf numFmtId="0" fontId="27" fillId="6" borderId="2" xfId="0" applyFont="1" applyFill="1" applyBorder="1" applyAlignment="1">
      <alignment vertical="center"/>
    </xf>
    <xf numFmtId="0" fontId="12" fillId="8" borderId="2" xfId="0" applyFont="1" applyFill="1" applyBorder="1"/>
    <xf numFmtId="0" fontId="2" fillId="8" borderId="2" xfId="0" applyFont="1" applyFill="1" applyBorder="1" applyAlignment="1">
      <alignment horizontal="left" vertical="center" wrapText="1"/>
    </xf>
    <xf numFmtId="0" fontId="2" fillId="8" borderId="2" xfId="0" applyFont="1" applyFill="1" applyBorder="1" applyAlignment="1">
      <alignment horizontal="left" vertical="center"/>
    </xf>
    <xf numFmtId="0" fontId="2" fillId="8" borderId="2" xfId="0" applyFont="1" applyFill="1" applyBorder="1" applyAlignment="1">
      <alignment horizontal="center" vertical="center" wrapText="1"/>
    </xf>
    <xf numFmtId="0" fontId="2" fillId="8" borderId="2" xfId="0" applyFont="1" applyFill="1" applyBorder="1" applyAlignment="1">
      <alignment vertical="center"/>
    </xf>
    <xf numFmtId="0" fontId="0" fillId="9" borderId="2" xfId="0" applyFill="1" applyBorder="1"/>
    <xf numFmtId="0" fontId="28" fillId="9" borderId="2" xfId="0" applyFont="1" applyFill="1" applyBorder="1" applyAlignment="1">
      <alignment horizontal="left" vertical="center" wrapText="1"/>
    </xf>
    <xf numFmtId="0" fontId="28" fillId="9" borderId="2" xfId="0" applyFont="1" applyFill="1" applyBorder="1" applyAlignment="1">
      <alignment horizontal="left" vertical="center"/>
    </xf>
    <xf numFmtId="0" fontId="28" fillId="9" borderId="2" xfId="0" applyFont="1" applyFill="1" applyBorder="1" applyAlignment="1">
      <alignment horizontal="center" vertical="center" wrapText="1"/>
    </xf>
    <xf numFmtId="0" fontId="23" fillId="9" borderId="2" xfId="0" applyFont="1" applyFill="1" applyBorder="1" applyAlignment="1">
      <alignment horizontal="left" vertical="center"/>
    </xf>
    <xf numFmtId="0" fontId="28" fillId="9" borderId="2" xfId="0" applyFont="1" applyFill="1" applyBorder="1" applyAlignment="1">
      <alignment vertical="center"/>
    </xf>
    <xf numFmtId="0" fontId="20" fillId="3" borderId="2" xfId="0" applyFont="1" applyFill="1" applyBorder="1" applyAlignment="1">
      <alignment horizontal="left" vertical="center"/>
    </xf>
    <xf numFmtId="0" fontId="20" fillId="3" borderId="2" xfId="0" applyFont="1" applyFill="1" applyBorder="1" applyAlignment="1">
      <alignment horizontal="center" vertical="center" wrapText="1"/>
    </xf>
    <xf numFmtId="0" fontId="23" fillId="3" borderId="2" xfId="0" applyFont="1" applyFill="1" applyBorder="1" applyAlignment="1">
      <alignment horizontal="left" vertical="center"/>
    </xf>
    <xf numFmtId="0" fontId="20" fillId="7" borderId="2" xfId="0" applyFont="1" applyFill="1" applyBorder="1" applyAlignment="1">
      <alignment horizontal="left" vertical="center" wrapText="1"/>
    </xf>
    <xf numFmtId="0" fontId="20" fillId="7" borderId="2" xfId="0" applyFont="1" applyFill="1" applyBorder="1" applyAlignment="1">
      <alignment horizontal="left" vertical="center"/>
    </xf>
    <xf numFmtId="0" fontId="20" fillId="7" borderId="2" xfId="0" applyFont="1" applyFill="1" applyBorder="1" applyAlignment="1">
      <alignment horizontal="center" vertical="center" wrapText="1"/>
    </xf>
    <xf numFmtId="0" fontId="23" fillId="7" borderId="2" xfId="0" applyFont="1" applyFill="1" applyBorder="1" applyAlignment="1">
      <alignment horizontal="left" vertical="center"/>
    </xf>
    <xf numFmtId="165" fontId="20" fillId="7" borderId="2" xfId="0" applyNumberFormat="1" applyFont="1" applyFill="1" applyBorder="1" applyAlignment="1">
      <alignment horizontal="center" vertical="center" wrapText="1"/>
    </xf>
    <xf numFmtId="0" fontId="20" fillId="0" borderId="2" xfId="0" applyFont="1" applyFill="1" applyBorder="1" applyAlignment="1">
      <alignment horizontal="left" vertical="center"/>
    </xf>
    <xf numFmtId="0" fontId="20" fillId="0" borderId="2" xfId="0" applyFont="1" applyFill="1" applyBorder="1" applyAlignment="1">
      <alignment horizontal="center" vertical="center" wrapText="1"/>
    </xf>
    <xf numFmtId="0" fontId="23" fillId="0" borderId="2" xfId="0" applyFont="1" applyFill="1" applyBorder="1" applyAlignment="1">
      <alignment horizontal="left" vertical="center"/>
    </xf>
    <xf numFmtId="0" fontId="16" fillId="7" borderId="2" xfId="0" applyFont="1" applyFill="1" applyBorder="1" applyAlignment="1">
      <alignment horizontal="center" vertical="center" wrapText="1"/>
    </xf>
    <xf numFmtId="1" fontId="20" fillId="7" borderId="2" xfId="0" applyNumberFormat="1"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9" fillId="9" borderId="2" xfId="0" applyFont="1" applyFill="1" applyBorder="1" applyAlignment="1">
      <alignment vertical="center"/>
    </xf>
    <xf numFmtId="2" fontId="20" fillId="3" borderId="2" xfId="0" applyNumberFormat="1" applyFont="1" applyFill="1" applyBorder="1" applyAlignment="1">
      <alignment horizontal="center" vertical="center" wrapText="1"/>
    </xf>
    <xf numFmtId="1" fontId="20" fillId="3"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5" borderId="2" xfId="0" applyFont="1" applyFill="1" applyBorder="1" applyAlignment="1">
      <alignment vertical="center" wrapText="1"/>
    </xf>
    <xf numFmtId="0" fontId="3" fillId="2" borderId="5" xfId="0" applyFont="1" applyFill="1" applyBorder="1" applyAlignment="1">
      <alignment vertical="center" wrapText="1"/>
    </xf>
    <xf numFmtId="0" fontId="3" fillId="2" borderId="7" xfId="0" applyFont="1" applyFill="1" applyBorder="1" applyAlignment="1">
      <alignment vertical="center" wrapText="1"/>
    </xf>
    <xf numFmtId="0" fontId="15" fillId="2" borderId="2" xfId="0" applyFont="1" applyFill="1" applyBorder="1" applyAlignment="1">
      <alignment vertical="center" wrapText="1"/>
    </xf>
    <xf numFmtId="2" fontId="20" fillId="7" borderId="2" xfId="0" applyNumberFormat="1" applyFont="1" applyFill="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5"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xf>
    <xf numFmtId="0" fontId="4" fillId="0" borderId="17" xfId="0" applyFont="1" applyBorder="1" applyAlignment="1">
      <alignment horizontal="lef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0" borderId="2" xfId="0" applyFont="1" applyBorder="1" applyAlignment="1">
      <alignment horizontal="left" vertical="center" wrapText="1"/>
    </xf>
    <xf numFmtId="3" fontId="16" fillId="0" borderId="2" xfId="0" applyNumberFormat="1" applyFont="1" applyBorder="1" applyAlignment="1">
      <alignment horizontal="left" vertical="center" wrapText="1"/>
    </xf>
    <xf numFmtId="0" fontId="16" fillId="0" borderId="2" xfId="0" applyFont="1" applyBorder="1" applyAlignment="1">
      <alignment horizontal="left" vertical="center" wrapText="1"/>
    </xf>
    <xf numFmtId="0" fontId="3" fillId="0" borderId="2" xfId="0" applyFont="1" applyBorder="1" applyAlignment="1">
      <alignment vertical="center" wrapText="1"/>
    </xf>
    <xf numFmtId="0" fontId="25" fillId="0" borderId="2" xfId="0" applyFont="1" applyBorder="1" applyAlignment="1">
      <alignment vertical="center" wrapText="1"/>
    </xf>
    <xf numFmtId="0" fontId="7" fillId="0" borderId="2" xfId="0" applyFont="1" applyFill="1" applyBorder="1" applyAlignment="1">
      <alignment horizontal="left" vertical="center" wrapText="1"/>
    </xf>
    <xf numFmtId="0" fontId="9" fillId="0" borderId="2" xfId="0" applyFont="1" applyBorder="1" applyAlignment="1">
      <alignment horizontal="left" vertical="center" wrapText="1"/>
    </xf>
    <xf numFmtId="3"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Border="1" applyAlignment="1">
      <alignment vertical="center" wrapText="1"/>
    </xf>
    <xf numFmtId="0" fontId="15" fillId="0" borderId="2" xfId="0" applyFont="1" applyBorder="1" applyAlignment="1">
      <alignment vertical="center" wrapText="1"/>
    </xf>
    <xf numFmtId="0" fontId="16" fillId="2" borderId="2" xfId="0" applyFont="1" applyFill="1" applyBorder="1" applyAlignment="1">
      <alignment horizontal="center" vertical="center" wrapText="1"/>
    </xf>
    <xf numFmtId="0" fontId="7" fillId="0" borderId="2" xfId="0" applyFont="1" applyBorder="1" applyAlignment="1">
      <alignment vertical="center" wrapText="1"/>
    </xf>
    <xf numFmtId="0" fontId="3" fillId="5" borderId="2" xfId="0" applyFont="1" applyFill="1" applyBorder="1" applyAlignment="1">
      <alignment vertical="center" wrapText="1"/>
    </xf>
    <xf numFmtId="0" fontId="16" fillId="0" borderId="2" xfId="0" applyFont="1" applyFill="1" applyBorder="1" applyAlignment="1">
      <alignment vertical="center" wrapText="1"/>
    </xf>
    <xf numFmtId="0" fontId="15" fillId="0" borderId="2"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2" xfId="0" quotePrefix="1" applyFont="1" applyBorder="1" applyAlignment="1">
      <alignment horizontal="left" vertical="center" wrapText="1"/>
    </xf>
    <xf numFmtId="0" fontId="7"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colors>
    <mruColors>
      <color rgb="FF339966"/>
      <color rgb="FF008000"/>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1"/>
  <sheetViews>
    <sheetView topLeftCell="B1" zoomScale="90" zoomScaleNormal="90" workbookViewId="0">
      <selection activeCell="K14" sqref="K14"/>
    </sheetView>
  </sheetViews>
  <sheetFormatPr defaultRowHeight="15" x14ac:dyDescent="0.25"/>
  <cols>
    <col min="1" max="1" width="47.7109375" customWidth="1"/>
    <col min="2" max="2" width="7" bestFit="1" customWidth="1"/>
    <col min="3" max="3" width="62.5703125" style="61" customWidth="1"/>
    <col min="4" max="4" width="11.7109375" style="40" customWidth="1"/>
    <col min="5" max="5" width="9.42578125" style="99" customWidth="1"/>
    <col min="6" max="6" width="51.140625" bestFit="1" customWidth="1"/>
    <col min="7" max="7" width="27.28515625" style="1" hidden="1" customWidth="1"/>
    <col min="8" max="10" width="0" style="1" hidden="1" customWidth="1"/>
    <col min="11" max="11" width="90" customWidth="1"/>
    <col min="12" max="12" width="10.42578125" bestFit="1" customWidth="1"/>
  </cols>
  <sheetData>
    <row r="1" spans="1:12" ht="39" thickBot="1" x14ac:dyDescent="0.3">
      <c r="A1" s="102" t="s">
        <v>366</v>
      </c>
      <c r="B1" s="359" t="s">
        <v>372</v>
      </c>
      <c r="C1" s="360"/>
      <c r="D1" s="41" t="s">
        <v>373</v>
      </c>
      <c r="E1" s="41" t="s">
        <v>388</v>
      </c>
      <c r="F1" s="43" t="s">
        <v>371</v>
      </c>
      <c r="G1" s="41" t="s">
        <v>20</v>
      </c>
      <c r="H1" s="41">
        <v>2023</v>
      </c>
      <c r="I1" s="41">
        <v>2024</v>
      </c>
      <c r="J1" s="41">
        <v>2025</v>
      </c>
      <c r="K1" s="106" t="s">
        <v>378</v>
      </c>
      <c r="L1" s="107" t="s">
        <v>389</v>
      </c>
    </row>
    <row r="2" spans="1:12" x14ac:dyDescent="0.25">
      <c r="A2" s="353" t="s">
        <v>365</v>
      </c>
      <c r="B2" s="70" t="s">
        <v>3</v>
      </c>
      <c r="C2" s="58" t="s">
        <v>6</v>
      </c>
      <c r="D2" s="50" t="s">
        <v>374</v>
      </c>
      <c r="E2" s="17" t="s">
        <v>336</v>
      </c>
      <c r="F2" s="44"/>
      <c r="G2" s="4"/>
      <c r="H2" s="4"/>
      <c r="I2" s="4"/>
      <c r="J2" s="4"/>
      <c r="K2" s="44"/>
      <c r="L2" s="45"/>
    </row>
    <row r="3" spans="1:12" x14ac:dyDescent="0.25">
      <c r="A3" s="353"/>
      <c r="B3" s="71" t="s">
        <v>7</v>
      </c>
      <c r="C3" s="31" t="s">
        <v>10</v>
      </c>
      <c r="D3" s="33" t="s">
        <v>374</v>
      </c>
      <c r="E3" s="18" t="s">
        <v>336</v>
      </c>
      <c r="F3" s="42"/>
      <c r="G3" s="6"/>
      <c r="H3" s="6"/>
      <c r="I3" s="6"/>
      <c r="J3" s="6"/>
      <c r="K3" s="42"/>
      <c r="L3" s="46"/>
    </row>
    <row r="4" spans="1:12" x14ac:dyDescent="0.25">
      <c r="A4" s="353"/>
      <c r="B4" s="100" t="s">
        <v>8</v>
      </c>
      <c r="C4" s="31" t="s">
        <v>4</v>
      </c>
      <c r="D4" s="33" t="s">
        <v>374</v>
      </c>
      <c r="E4" s="18" t="s">
        <v>336</v>
      </c>
      <c r="F4" s="42"/>
      <c r="G4" s="6"/>
      <c r="H4" s="6"/>
      <c r="I4" s="6"/>
      <c r="J4" s="6"/>
      <c r="K4" s="42"/>
      <c r="L4" s="46"/>
    </row>
    <row r="5" spans="1:12" ht="26.25" thickBot="1" x14ac:dyDescent="0.3">
      <c r="A5" s="361"/>
      <c r="B5" s="72" t="s">
        <v>9</v>
      </c>
      <c r="C5" s="47" t="s">
        <v>5</v>
      </c>
      <c r="D5" s="19" t="s">
        <v>375</v>
      </c>
      <c r="E5" s="19" t="s">
        <v>336</v>
      </c>
      <c r="F5" s="48"/>
      <c r="G5" s="51">
        <v>0.3</v>
      </c>
      <c r="H5" s="52">
        <v>0.35</v>
      </c>
      <c r="I5" s="52">
        <v>0.47</v>
      </c>
      <c r="J5" s="52">
        <v>0.55000000000000004</v>
      </c>
      <c r="K5" s="48"/>
      <c r="L5" s="49"/>
    </row>
    <row r="6" spans="1:12" x14ac:dyDescent="0.25">
      <c r="A6" s="356" t="s">
        <v>367</v>
      </c>
      <c r="B6" s="70" t="s">
        <v>29</v>
      </c>
      <c r="C6" s="58" t="s">
        <v>33</v>
      </c>
      <c r="D6" s="50" t="s">
        <v>375</v>
      </c>
      <c r="E6" s="17" t="s">
        <v>336</v>
      </c>
      <c r="F6" s="44"/>
      <c r="G6" s="65">
        <v>18</v>
      </c>
      <c r="H6" s="66">
        <v>18</v>
      </c>
      <c r="I6" s="66">
        <v>19</v>
      </c>
      <c r="J6" s="66">
        <v>20</v>
      </c>
      <c r="K6" s="109" t="s">
        <v>379</v>
      </c>
      <c r="L6" s="45"/>
    </row>
    <row r="7" spans="1:12" x14ac:dyDescent="0.25">
      <c r="A7" s="357"/>
      <c r="B7" s="71" t="s">
        <v>30</v>
      </c>
      <c r="C7" s="31" t="s">
        <v>34</v>
      </c>
      <c r="D7" s="33" t="s">
        <v>375</v>
      </c>
      <c r="E7" s="18" t="s">
        <v>336</v>
      </c>
      <c r="F7" s="42"/>
      <c r="G7" s="64" t="s">
        <v>377</v>
      </c>
      <c r="H7" s="57"/>
      <c r="I7" s="57"/>
      <c r="J7" s="57"/>
      <c r="K7" s="42"/>
      <c r="L7" s="46"/>
    </row>
    <row r="8" spans="1:12" x14ac:dyDescent="0.25">
      <c r="A8" s="357"/>
      <c r="B8" s="101" t="s">
        <v>31</v>
      </c>
      <c r="C8" s="31" t="s">
        <v>35</v>
      </c>
      <c r="D8" s="33" t="s">
        <v>375</v>
      </c>
      <c r="E8" s="18" t="s">
        <v>336</v>
      </c>
      <c r="F8" s="42"/>
      <c r="G8" s="63">
        <v>6</v>
      </c>
      <c r="H8" s="30">
        <v>6</v>
      </c>
      <c r="I8" s="30">
        <v>7</v>
      </c>
      <c r="J8" s="30">
        <v>8</v>
      </c>
      <c r="K8" s="103" t="s">
        <v>380</v>
      </c>
      <c r="L8" s="46"/>
    </row>
    <row r="9" spans="1:12" ht="15.75" thickBot="1" x14ac:dyDescent="0.3">
      <c r="A9" s="358"/>
      <c r="B9" s="72" t="s">
        <v>32</v>
      </c>
      <c r="C9" s="47" t="s">
        <v>36</v>
      </c>
      <c r="D9" s="19" t="s">
        <v>375</v>
      </c>
      <c r="E9" s="19" t="s">
        <v>336</v>
      </c>
      <c r="F9" s="48"/>
      <c r="G9" s="67" t="s">
        <v>377</v>
      </c>
      <c r="H9" s="26">
        <v>8</v>
      </c>
      <c r="I9" s="26">
        <v>8</v>
      </c>
      <c r="J9" s="26">
        <v>10</v>
      </c>
      <c r="K9" s="48"/>
      <c r="L9" s="49"/>
    </row>
    <row r="10" spans="1:12" x14ac:dyDescent="0.25">
      <c r="A10" s="352" t="s">
        <v>368</v>
      </c>
      <c r="B10" s="70" t="s">
        <v>43</v>
      </c>
      <c r="C10" s="58" t="s">
        <v>57</v>
      </c>
      <c r="D10" s="50" t="s">
        <v>374</v>
      </c>
      <c r="E10" s="17" t="s">
        <v>337</v>
      </c>
      <c r="F10" s="44"/>
      <c r="G10" s="4"/>
      <c r="H10" s="4"/>
      <c r="I10" s="4"/>
      <c r="J10" s="4"/>
      <c r="K10" s="44"/>
      <c r="L10" s="45"/>
    </row>
    <row r="11" spans="1:12" x14ac:dyDescent="0.25">
      <c r="A11" s="353"/>
      <c r="B11" s="71" t="s">
        <v>44</v>
      </c>
      <c r="C11" s="31" t="s">
        <v>49</v>
      </c>
      <c r="D11" s="33" t="s">
        <v>374</v>
      </c>
      <c r="E11" s="18" t="s">
        <v>337</v>
      </c>
      <c r="F11" s="42"/>
      <c r="G11" s="6"/>
      <c r="H11" s="6"/>
      <c r="I11" s="6"/>
      <c r="J11" s="6"/>
      <c r="K11" s="42"/>
      <c r="L11" s="46"/>
    </row>
    <row r="12" spans="1:12" ht="25.5" x14ac:dyDescent="0.25">
      <c r="A12" s="353"/>
      <c r="B12" s="71" t="s">
        <v>45</v>
      </c>
      <c r="C12" s="31" t="s">
        <v>50</v>
      </c>
      <c r="D12" s="33" t="s">
        <v>375</v>
      </c>
      <c r="E12" s="18" t="s">
        <v>337</v>
      </c>
      <c r="F12" s="143" t="s">
        <v>382</v>
      </c>
      <c r="G12" s="78">
        <v>18</v>
      </c>
      <c r="H12" s="68">
        <f>G12+3</f>
        <v>21</v>
      </c>
      <c r="I12" s="68">
        <f t="shared" ref="I12:J12" si="0">H12+3</f>
        <v>24</v>
      </c>
      <c r="J12" s="68">
        <f t="shared" si="0"/>
        <v>27</v>
      </c>
      <c r="K12" s="42"/>
      <c r="L12" s="46"/>
    </row>
    <row r="13" spans="1:12" ht="30" x14ac:dyDescent="0.25">
      <c r="A13" s="353"/>
      <c r="B13" s="71" t="s">
        <v>46</v>
      </c>
      <c r="C13" s="31" t="s">
        <v>51</v>
      </c>
      <c r="D13" s="33" t="s">
        <v>375</v>
      </c>
      <c r="E13" s="18" t="s">
        <v>336</v>
      </c>
      <c r="F13" s="143" t="s">
        <v>381</v>
      </c>
      <c r="G13" s="64">
        <v>130</v>
      </c>
      <c r="H13" s="85">
        <v>250</v>
      </c>
      <c r="I13" s="85">
        <v>400</v>
      </c>
      <c r="J13" s="85">
        <v>550</v>
      </c>
      <c r="K13" s="104" t="s">
        <v>384</v>
      </c>
      <c r="L13" s="46"/>
    </row>
    <row r="14" spans="1:12" ht="30.75" thickBot="1" x14ac:dyDescent="0.3">
      <c r="A14" s="353"/>
      <c r="B14" s="72" t="s">
        <v>47</v>
      </c>
      <c r="C14" s="47" t="s">
        <v>52</v>
      </c>
      <c r="D14" s="19" t="s">
        <v>375</v>
      </c>
      <c r="E14" s="19" t="s">
        <v>337</v>
      </c>
      <c r="F14" s="48"/>
      <c r="G14" s="67">
        <f>G13+50</f>
        <v>180</v>
      </c>
      <c r="H14" s="67">
        <f t="shared" ref="H14:J14" si="1">H13+50</f>
        <v>300</v>
      </c>
      <c r="I14" s="67">
        <f t="shared" si="1"/>
        <v>450</v>
      </c>
      <c r="J14" s="67">
        <f t="shared" si="1"/>
        <v>600</v>
      </c>
      <c r="K14" s="110" t="s">
        <v>383</v>
      </c>
      <c r="L14" s="49"/>
    </row>
    <row r="15" spans="1:12" x14ac:dyDescent="0.25">
      <c r="A15" s="354" t="s">
        <v>369</v>
      </c>
      <c r="B15" s="70" t="s">
        <v>60</v>
      </c>
      <c r="C15" s="59" t="s">
        <v>63</v>
      </c>
      <c r="D15" s="54" t="s">
        <v>375</v>
      </c>
      <c r="E15" s="97" t="s">
        <v>336</v>
      </c>
      <c r="F15" s="44"/>
      <c r="G15" s="94">
        <v>75</v>
      </c>
      <c r="H15" s="94">
        <v>75</v>
      </c>
      <c r="I15" s="94">
        <v>80</v>
      </c>
      <c r="J15" s="94">
        <v>80</v>
      </c>
      <c r="K15" s="44"/>
      <c r="L15" s="45"/>
    </row>
    <row r="16" spans="1:12" x14ac:dyDescent="0.25">
      <c r="A16" s="354"/>
      <c r="B16" s="71" t="s">
        <v>61</v>
      </c>
      <c r="C16" s="60" t="s">
        <v>64</v>
      </c>
      <c r="D16" s="55" t="s">
        <v>375</v>
      </c>
      <c r="E16" s="98" t="s">
        <v>336</v>
      </c>
      <c r="F16" s="42"/>
      <c r="G16" s="64">
        <v>8</v>
      </c>
      <c r="H16" s="64">
        <v>8</v>
      </c>
      <c r="I16" s="64">
        <v>9</v>
      </c>
      <c r="J16" s="64">
        <v>10</v>
      </c>
      <c r="K16" s="42"/>
      <c r="L16" s="46"/>
    </row>
    <row r="17" spans="1:12" ht="15.75" thickBot="1" x14ac:dyDescent="0.3">
      <c r="A17" s="355"/>
      <c r="B17" s="90" t="s">
        <v>62</v>
      </c>
      <c r="C17" s="91" t="s">
        <v>65</v>
      </c>
      <c r="D17" s="92" t="s">
        <v>375</v>
      </c>
      <c r="E17" s="111" t="s">
        <v>337</v>
      </c>
      <c r="F17" s="197" t="s">
        <v>352</v>
      </c>
      <c r="G17" s="93">
        <v>10</v>
      </c>
      <c r="H17" s="93">
        <v>20</v>
      </c>
      <c r="I17" s="93">
        <v>30</v>
      </c>
      <c r="J17" s="93">
        <v>40</v>
      </c>
      <c r="K17" s="53"/>
      <c r="L17" s="49"/>
    </row>
    <row r="18" spans="1:12" x14ac:dyDescent="0.25">
      <c r="A18" s="349" t="s">
        <v>370</v>
      </c>
      <c r="B18" s="70" t="s">
        <v>71</v>
      </c>
      <c r="C18" s="59" t="s">
        <v>76</v>
      </c>
      <c r="D18" s="54" t="s">
        <v>375</v>
      </c>
      <c r="E18" s="97" t="s">
        <v>336</v>
      </c>
      <c r="F18" s="95" t="s">
        <v>349</v>
      </c>
      <c r="G18" s="95"/>
      <c r="H18" s="95"/>
      <c r="I18" s="95"/>
      <c r="J18" s="4"/>
      <c r="K18" s="45"/>
      <c r="L18" s="108"/>
    </row>
    <row r="19" spans="1:12" x14ac:dyDescent="0.25">
      <c r="A19" s="350"/>
      <c r="B19" s="71" t="s">
        <v>72</v>
      </c>
      <c r="C19" s="60" t="s">
        <v>77</v>
      </c>
      <c r="D19" s="55" t="s">
        <v>374</v>
      </c>
      <c r="E19" s="98" t="s">
        <v>337</v>
      </c>
      <c r="F19" s="42"/>
      <c r="G19" s="6"/>
      <c r="H19" s="6"/>
      <c r="I19" s="6"/>
      <c r="J19" s="6"/>
      <c r="K19" s="46"/>
      <c r="L19" s="46"/>
    </row>
    <row r="20" spans="1:12" ht="26.25" x14ac:dyDescent="0.25">
      <c r="A20" s="350"/>
      <c r="B20" s="71" t="s">
        <v>73</v>
      </c>
      <c r="C20" s="60" t="s">
        <v>78</v>
      </c>
      <c r="D20" s="55" t="s">
        <v>374</v>
      </c>
      <c r="E20" s="98" t="s">
        <v>336</v>
      </c>
      <c r="F20" s="42"/>
      <c r="G20" s="6"/>
      <c r="H20" s="6"/>
      <c r="I20" s="6"/>
      <c r="J20" s="6"/>
      <c r="K20" s="46"/>
      <c r="L20" s="46"/>
    </row>
    <row r="21" spans="1:12" ht="15.75" thickBot="1" x14ac:dyDescent="0.3">
      <c r="A21" s="351"/>
      <c r="B21" s="72" t="s">
        <v>74</v>
      </c>
      <c r="C21" s="47" t="s">
        <v>79</v>
      </c>
      <c r="D21" s="19" t="s">
        <v>375</v>
      </c>
      <c r="E21" s="19" t="s">
        <v>336</v>
      </c>
      <c r="F21" s="48"/>
      <c r="G21" s="112">
        <v>0.02</v>
      </c>
      <c r="H21" s="112">
        <v>2.1000000000000001E-2</v>
      </c>
      <c r="I21" s="112">
        <v>2.1999999999999999E-2</v>
      </c>
      <c r="J21" s="112">
        <v>2.3E-2</v>
      </c>
      <c r="K21" s="49"/>
      <c r="L21" s="49"/>
    </row>
  </sheetData>
  <mergeCells count="6">
    <mergeCell ref="A18:A21"/>
    <mergeCell ref="A10:A14"/>
    <mergeCell ref="A15:A17"/>
    <mergeCell ref="A6:A9"/>
    <mergeCell ref="B1:C1"/>
    <mergeCell ref="A2:A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9"/>
  <sheetViews>
    <sheetView zoomScale="70" zoomScaleNormal="70" workbookViewId="0">
      <selection sqref="A1:F1"/>
    </sheetView>
  </sheetViews>
  <sheetFormatPr defaultColWidth="9.140625" defaultRowHeight="12.75" x14ac:dyDescent="0.25"/>
  <cols>
    <col min="1" max="1" width="15.7109375" style="263"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245"/>
      <c r="H1" s="245" t="s">
        <v>427</v>
      </c>
    </row>
    <row r="2" spans="1:8" ht="39.950000000000003" customHeight="1" x14ac:dyDescent="0.25">
      <c r="A2" s="261" t="s">
        <v>58</v>
      </c>
      <c r="B2" s="374" t="s">
        <v>59</v>
      </c>
      <c r="C2" s="374"/>
      <c r="D2" s="374"/>
      <c r="E2" s="374"/>
      <c r="F2" s="374"/>
      <c r="G2" s="246"/>
      <c r="H2" s="249"/>
    </row>
    <row r="3" spans="1:8" ht="39.950000000000003" customHeight="1" x14ac:dyDescent="0.25">
      <c r="A3" s="373" t="s">
        <v>1</v>
      </c>
      <c r="B3" s="264" t="s">
        <v>60</v>
      </c>
      <c r="C3" s="387"/>
      <c r="D3" s="387"/>
      <c r="E3" s="387"/>
      <c r="F3" s="387"/>
      <c r="G3" s="271"/>
      <c r="H3" s="249"/>
    </row>
    <row r="4" spans="1:8" ht="39.950000000000003" customHeight="1" x14ac:dyDescent="0.25">
      <c r="A4" s="373"/>
      <c r="B4" s="15" t="s">
        <v>61</v>
      </c>
      <c r="C4" s="383" t="s">
        <v>433</v>
      </c>
      <c r="D4" s="383"/>
      <c r="E4" s="383"/>
      <c r="F4" s="383"/>
      <c r="G4" s="272"/>
      <c r="H4" s="259" t="s">
        <v>512</v>
      </c>
    </row>
    <row r="5" spans="1:8" ht="39.950000000000003" customHeight="1" x14ac:dyDescent="0.25">
      <c r="A5" s="373"/>
      <c r="B5" s="15" t="s">
        <v>62</v>
      </c>
      <c r="C5" s="386" t="s">
        <v>65</v>
      </c>
      <c r="D5" s="386"/>
      <c r="E5" s="386"/>
      <c r="F5" s="386"/>
      <c r="G5" s="273"/>
      <c r="H5" s="255" t="s">
        <v>448</v>
      </c>
    </row>
    <row r="6" spans="1:8" ht="39.950000000000003" customHeight="1" x14ac:dyDescent="0.25">
      <c r="A6" s="373" t="s">
        <v>2</v>
      </c>
      <c r="B6" s="15"/>
      <c r="C6" s="245" t="s">
        <v>20</v>
      </c>
      <c r="D6" s="245">
        <v>2023</v>
      </c>
      <c r="E6" s="245">
        <v>2024</v>
      </c>
      <c r="F6" s="245">
        <v>2025</v>
      </c>
      <c r="G6" s="245" t="s">
        <v>492</v>
      </c>
      <c r="H6" s="266"/>
    </row>
    <row r="7" spans="1:8" ht="39.950000000000003" customHeight="1" x14ac:dyDescent="0.25">
      <c r="A7" s="373"/>
      <c r="B7" s="15" t="s">
        <v>60</v>
      </c>
      <c r="C7" s="274"/>
      <c r="D7" s="274"/>
      <c r="E7" s="274"/>
      <c r="F7" s="274"/>
      <c r="G7" s="274"/>
      <c r="H7" s="265"/>
    </row>
    <row r="8" spans="1:8" ht="39.950000000000003" customHeight="1" x14ac:dyDescent="0.25">
      <c r="A8" s="373"/>
      <c r="B8" s="15" t="s">
        <v>61</v>
      </c>
      <c r="C8" s="68">
        <f>1524+1174</f>
        <v>2698</v>
      </c>
      <c r="D8" s="68">
        <v>2800</v>
      </c>
      <c r="E8" s="68">
        <v>2900</v>
      </c>
      <c r="F8" s="68">
        <v>3000</v>
      </c>
      <c r="G8" s="68" t="s">
        <v>493</v>
      </c>
      <c r="H8" s="265"/>
    </row>
    <row r="9" spans="1:8" ht="39.950000000000003" customHeight="1" x14ac:dyDescent="0.25">
      <c r="A9" s="373"/>
      <c r="B9" s="15" t="s">
        <v>62</v>
      </c>
      <c r="C9" s="268">
        <v>12</v>
      </c>
      <c r="D9" s="268">
        <v>13</v>
      </c>
      <c r="E9" s="268">
        <v>14</v>
      </c>
      <c r="F9" s="268">
        <v>15</v>
      </c>
      <c r="G9" s="268" t="s">
        <v>493</v>
      </c>
      <c r="H9" s="265"/>
    </row>
    <row r="10" spans="1:8" ht="39.950000000000003" customHeight="1" x14ac:dyDescent="0.25">
      <c r="A10" s="373" t="s">
        <v>11</v>
      </c>
      <c r="B10" s="15" t="s">
        <v>60</v>
      </c>
      <c r="C10" s="275"/>
      <c r="D10" s="275"/>
      <c r="E10" s="275"/>
      <c r="F10" s="275"/>
      <c r="G10" s="275"/>
      <c r="H10" s="249"/>
    </row>
    <row r="11" spans="1:8" ht="39.950000000000003" customHeight="1" x14ac:dyDescent="0.25">
      <c r="A11" s="373"/>
      <c r="B11" s="15" t="s">
        <v>61</v>
      </c>
      <c r="C11" s="268">
        <v>60</v>
      </c>
      <c r="D11" s="268">
        <v>60</v>
      </c>
      <c r="E11" s="268">
        <v>60</v>
      </c>
      <c r="F11" s="268">
        <v>60</v>
      </c>
      <c r="G11" s="385"/>
      <c r="H11" s="249"/>
    </row>
    <row r="12" spans="1:8" ht="39.950000000000003" customHeight="1" x14ac:dyDescent="0.25">
      <c r="A12" s="373"/>
      <c r="B12" s="15" t="s">
        <v>62</v>
      </c>
      <c r="C12" s="268">
        <v>40</v>
      </c>
      <c r="D12" s="268">
        <v>40</v>
      </c>
      <c r="E12" s="268">
        <v>40</v>
      </c>
      <c r="F12" s="268">
        <v>40</v>
      </c>
      <c r="G12" s="385"/>
      <c r="H12" s="249"/>
    </row>
    <row r="13" spans="1:8" ht="39.950000000000003" customHeight="1" x14ac:dyDescent="0.25">
      <c r="A13" s="261" t="s">
        <v>12</v>
      </c>
      <c r="B13" s="374" t="s">
        <v>22</v>
      </c>
      <c r="C13" s="374"/>
      <c r="D13" s="374"/>
      <c r="E13" s="374"/>
      <c r="F13" s="374"/>
      <c r="G13" s="18"/>
      <c r="H13" s="249"/>
    </row>
    <row r="14" spans="1:8" ht="28.5" customHeight="1" x14ac:dyDescent="0.25">
      <c r="A14" s="261" t="s">
        <v>13</v>
      </c>
      <c r="B14" s="376" t="s">
        <v>385</v>
      </c>
      <c r="C14" s="376"/>
      <c r="D14" s="376"/>
      <c r="E14" s="376"/>
      <c r="F14" s="376"/>
      <c r="G14" s="251"/>
      <c r="H14" s="249"/>
    </row>
    <row r="15" spans="1:8" ht="34.5" customHeight="1" x14ac:dyDescent="0.25">
      <c r="A15" s="261" t="s">
        <v>14</v>
      </c>
      <c r="B15" s="374" t="s">
        <v>66</v>
      </c>
      <c r="C15" s="374"/>
      <c r="D15" s="374"/>
      <c r="E15" s="374"/>
      <c r="F15" s="374"/>
      <c r="G15" s="18"/>
      <c r="H15" s="249"/>
    </row>
    <row r="16" spans="1:8" ht="57" customHeight="1" x14ac:dyDescent="0.25">
      <c r="A16" s="261" t="s">
        <v>15</v>
      </c>
      <c r="B16" s="374" t="s">
        <v>67</v>
      </c>
      <c r="C16" s="374"/>
      <c r="D16" s="374"/>
      <c r="E16" s="374"/>
      <c r="F16" s="374"/>
      <c r="G16" s="18"/>
      <c r="H16" s="249"/>
    </row>
    <row r="17" spans="1:8" ht="23.25" customHeight="1" x14ac:dyDescent="0.25">
      <c r="A17" s="261" t="s">
        <v>16</v>
      </c>
      <c r="B17" s="375">
        <v>2869000</v>
      </c>
      <c r="C17" s="376"/>
      <c r="D17" s="376"/>
      <c r="E17" s="376"/>
      <c r="F17" s="376"/>
      <c r="G17" s="18"/>
      <c r="H17" s="249"/>
    </row>
    <row r="18" spans="1:8" ht="54.75" customHeight="1" x14ac:dyDescent="0.25">
      <c r="A18" s="261" t="s">
        <v>17</v>
      </c>
      <c r="B18" s="374" t="s">
        <v>68</v>
      </c>
      <c r="C18" s="374"/>
      <c r="D18" s="374"/>
      <c r="E18" s="374"/>
      <c r="F18" s="374"/>
      <c r="G18" s="18"/>
      <c r="H18" s="249"/>
    </row>
    <row r="19" spans="1:8" ht="60.75" customHeight="1" x14ac:dyDescent="0.25">
      <c r="A19" s="261" t="s">
        <v>18</v>
      </c>
      <c r="B19" s="374" t="s">
        <v>69</v>
      </c>
      <c r="C19" s="374"/>
      <c r="D19" s="374"/>
      <c r="E19" s="374"/>
      <c r="F19" s="374"/>
      <c r="G19" s="18"/>
      <c r="H19" s="249"/>
    </row>
  </sheetData>
  <mergeCells count="16">
    <mergeCell ref="B14:F14"/>
    <mergeCell ref="B15:F15"/>
    <mergeCell ref="B13:F13"/>
    <mergeCell ref="B19:F19"/>
    <mergeCell ref="B16:F16"/>
    <mergeCell ref="B17:F17"/>
    <mergeCell ref="B18:F18"/>
    <mergeCell ref="G11:G12"/>
    <mergeCell ref="A6:A9"/>
    <mergeCell ref="C5:F5"/>
    <mergeCell ref="A10:A12"/>
    <mergeCell ref="A1:F1"/>
    <mergeCell ref="B2:F2"/>
    <mergeCell ref="A3:A5"/>
    <mergeCell ref="C3:F3"/>
    <mergeCell ref="C4: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2"/>
  <sheetViews>
    <sheetView zoomScale="70" zoomScaleNormal="70" workbookViewId="0">
      <selection sqref="A1:F1"/>
    </sheetView>
  </sheetViews>
  <sheetFormatPr defaultColWidth="9.140625" defaultRowHeight="12.75" x14ac:dyDescent="0.25"/>
  <cols>
    <col min="1" max="1" width="15.7109375" style="263" customWidth="1"/>
    <col min="2" max="2" width="10.7109375" style="263"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1" t="s">
        <v>70</v>
      </c>
      <c r="B2" s="374" t="s">
        <v>75</v>
      </c>
      <c r="C2" s="374"/>
      <c r="D2" s="374"/>
      <c r="E2" s="374"/>
      <c r="F2" s="374"/>
      <c r="G2" s="371"/>
      <c r="H2" s="249"/>
    </row>
    <row r="3" spans="1:8" ht="39.950000000000003" customHeight="1" x14ac:dyDescent="0.25">
      <c r="A3" s="373" t="s">
        <v>1</v>
      </c>
      <c r="B3" s="256" t="s">
        <v>71</v>
      </c>
      <c r="C3" s="383" t="s">
        <v>349</v>
      </c>
      <c r="D3" s="383"/>
      <c r="E3" s="383"/>
      <c r="F3" s="383"/>
      <c r="G3" s="371"/>
      <c r="H3" s="259" t="s">
        <v>510</v>
      </c>
    </row>
    <row r="4" spans="1:8" ht="39.950000000000003" customHeight="1" x14ac:dyDescent="0.25">
      <c r="A4" s="373"/>
      <c r="B4" s="256" t="s">
        <v>72</v>
      </c>
      <c r="C4" s="377" t="s">
        <v>77</v>
      </c>
      <c r="D4" s="377"/>
      <c r="E4" s="377"/>
      <c r="F4" s="377"/>
      <c r="G4" s="371"/>
      <c r="H4" s="255" t="s">
        <v>449</v>
      </c>
    </row>
    <row r="5" spans="1:8" ht="39.950000000000003" customHeight="1" x14ac:dyDescent="0.25">
      <c r="A5" s="373"/>
      <c r="B5" s="256" t="s">
        <v>73</v>
      </c>
      <c r="C5" s="377" t="s">
        <v>78</v>
      </c>
      <c r="D5" s="377"/>
      <c r="E5" s="377"/>
      <c r="F5" s="377"/>
      <c r="G5" s="371"/>
      <c r="H5" s="255" t="s">
        <v>450</v>
      </c>
    </row>
    <row r="6" spans="1:8" ht="39.950000000000003" customHeight="1" x14ac:dyDescent="0.25">
      <c r="A6" s="373"/>
      <c r="B6" s="256" t="s">
        <v>74</v>
      </c>
      <c r="C6" s="388" t="s">
        <v>428</v>
      </c>
      <c r="D6" s="388"/>
      <c r="E6" s="388"/>
      <c r="F6" s="388"/>
      <c r="G6" s="371"/>
      <c r="H6" s="259" t="s">
        <v>511</v>
      </c>
    </row>
    <row r="7" spans="1:8" ht="39.950000000000003" customHeight="1" x14ac:dyDescent="0.25">
      <c r="A7" s="373" t="s">
        <v>2</v>
      </c>
      <c r="B7" s="256"/>
      <c r="C7" s="245" t="s">
        <v>20</v>
      </c>
      <c r="D7" s="245">
        <v>2023</v>
      </c>
      <c r="E7" s="245">
        <v>2024</v>
      </c>
      <c r="F7" s="245">
        <v>2025</v>
      </c>
      <c r="G7" s="245" t="s">
        <v>492</v>
      </c>
      <c r="H7" s="266"/>
    </row>
    <row r="8" spans="1:8" ht="39.950000000000003" customHeight="1" x14ac:dyDescent="0.25">
      <c r="A8" s="373"/>
      <c r="B8" s="256" t="s">
        <v>71</v>
      </c>
      <c r="C8" s="68">
        <v>250</v>
      </c>
      <c r="D8" s="267">
        <v>350</v>
      </c>
      <c r="E8" s="267">
        <v>450</v>
      </c>
      <c r="F8" s="267">
        <v>550</v>
      </c>
      <c r="G8" s="267" t="s">
        <v>493</v>
      </c>
      <c r="H8" s="252"/>
    </row>
    <row r="9" spans="1:8" ht="39.950000000000003" customHeight="1" x14ac:dyDescent="0.25">
      <c r="A9" s="373"/>
      <c r="B9" s="256" t="s">
        <v>72</v>
      </c>
      <c r="C9" s="268">
        <f>14+15</f>
        <v>29</v>
      </c>
      <c r="D9" s="268">
        <v>40</v>
      </c>
      <c r="E9" s="268">
        <v>51</v>
      </c>
      <c r="F9" s="268">
        <v>62</v>
      </c>
      <c r="G9" s="268" t="s">
        <v>493</v>
      </c>
      <c r="H9" s="252"/>
    </row>
    <row r="10" spans="1:8" ht="39.950000000000003" customHeight="1" x14ac:dyDescent="0.25">
      <c r="A10" s="373"/>
      <c r="B10" s="256" t="s">
        <v>73</v>
      </c>
      <c r="C10" s="269">
        <v>86.5</v>
      </c>
      <c r="D10" s="270">
        <v>85</v>
      </c>
      <c r="E10" s="270">
        <v>85</v>
      </c>
      <c r="F10" s="270">
        <v>85</v>
      </c>
      <c r="G10" s="270" t="s">
        <v>491</v>
      </c>
      <c r="H10" s="249"/>
    </row>
    <row r="11" spans="1:8" ht="39.950000000000003" customHeight="1" x14ac:dyDescent="0.25">
      <c r="A11" s="373"/>
      <c r="B11" s="256" t="s">
        <v>74</v>
      </c>
      <c r="C11" s="68">
        <v>121</v>
      </c>
      <c r="D11" s="68">
        <v>250</v>
      </c>
      <c r="E11" s="68">
        <v>400</v>
      </c>
      <c r="F11" s="68">
        <v>550</v>
      </c>
      <c r="G11" s="68" t="s">
        <v>493</v>
      </c>
      <c r="H11" s="249"/>
    </row>
    <row r="12" spans="1:8" ht="39.950000000000003" customHeight="1" x14ac:dyDescent="0.25">
      <c r="A12" s="373" t="s">
        <v>11</v>
      </c>
      <c r="B12" s="256" t="s">
        <v>71</v>
      </c>
      <c r="C12" s="18">
        <v>40</v>
      </c>
      <c r="D12" s="18">
        <v>40</v>
      </c>
      <c r="E12" s="18">
        <v>40</v>
      </c>
      <c r="F12" s="18">
        <v>40</v>
      </c>
      <c r="G12" s="372"/>
      <c r="H12" s="249"/>
    </row>
    <row r="13" spans="1:8" ht="39.950000000000003" customHeight="1" x14ac:dyDescent="0.25">
      <c r="A13" s="373"/>
      <c r="B13" s="256" t="s">
        <v>72</v>
      </c>
      <c r="C13" s="18">
        <v>20</v>
      </c>
      <c r="D13" s="18">
        <v>20</v>
      </c>
      <c r="E13" s="18">
        <v>20</v>
      </c>
      <c r="F13" s="18">
        <v>20</v>
      </c>
      <c r="G13" s="372"/>
      <c r="H13" s="249"/>
    </row>
    <row r="14" spans="1:8" ht="39.950000000000003" customHeight="1" x14ac:dyDescent="0.25">
      <c r="A14" s="373"/>
      <c r="B14" s="256" t="s">
        <v>73</v>
      </c>
      <c r="C14" s="18">
        <v>20</v>
      </c>
      <c r="D14" s="18">
        <v>20</v>
      </c>
      <c r="E14" s="18">
        <v>20</v>
      </c>
      <c r="F14" s="18">
        <v>20</v>
      </c>
      <c r="G14" s="372"/>
      <c r="H14" s="249"/>
    </row>
    <row r="15" spans="1:8" ht="39.950000000000003" customHeight="1" x14ac:dyDescent="0.25">
      <c r="A15" s="373"/>
      <c r="B15" s="256" t="s">
        <v>74</v>
      </c>
      <c r="C15" s="18">
        <v>20</v>
      </c>
      <c r="D15" s="18">
        <v>20</v>
      </c>
      <c r="E15" s="18">
        <v>20</v>
      </c>
      <c r="F15" s="18">
        <v>20</v>
      </c>
      <c r="G15" s="372"/>
      <c r="H15" s="249"/>
    </row>
    <row r="16" spans="1:8" ht="39.950000000000003" customHeight="1" x14ac:dyDescent="0.25">
      <c r="A16" s="261" t="s">
        <v>12</v>
      </c>
      <c r="B16" s="374" t="s">
        <v>80</v>
      </c>
      <c r="C16" s="374"/>
      <c r="D16" s="374"/>
      <c r="E16" s="374"/>
      <c r="F16" s="374"/>
      <c r="G16" s="18"/>
      <c r="H16" s="249"/>
    </row>
    <row r="17" spans="1:8" ht="28.5" customHeight="1" x14ac:dyDescent="0.25">
      <c r="A17" s="261" t="s">
        <v>13</v>
      </c>
      <c r="B17" s="389" t="s">
        <v>387</v>
      </c>
      <c r="C17" s="389"/>
      <c r="D17" s="389"/>
      <c r="E17" s="389"/>
      <c r="F17" s="389"/>
      <c r="G17" s="250"/>
      <c r="H17" s="249"/>
    </row>
    <row r="18" spans="1:8" ht="48" customHeight="1" x14ac:dyDescent="0.25">
      <c r="A18" s="261" t="s">
        <v>14</v>
      </c>
      <c r="B18" s="374" t="s">
        <v>81</v>
      </c>
      <c r="C18" s="374"/>
      <c r="D18" s="374"/>
      <c r="E18" s="374"/>
      <c r="F18" s="374"/>
      <c r="G18" s="18"/>
      <c r="H18" s="249"/>
    </row>
    <row r="19" spans="1:8" ht="51" customHeight="1" x14ac:dyDescent="0.25">
      <c r="A19" s="261" t="s">
        <v>15</v>
      </c>
      <c r="B19" s="389" t="s">
        <v>350</v>
      </c>
      <c r="C19" s="389"/>
      <c r="D19" s="389"/>
      <c r="E19" s="389"/>
      <c r="F19" s="389"/>
      <c r="G19" s="250"/>
      <c r="H19" s="249"/>
    </row>
    <row r="20" spans="1:8" ht="23.25" customHeight="1" x14ac:dyDescent="0.25">
      <c r="A20" s="261" t="s">
        <v>16</v>
      </c>
      <c r="B20" s="375">
        <v>14005000</v>
      </c>
      <c r="C20" s="376"/>
      <c r="D20" s="376"/>
      <c r="E20" s="376"/>
      <c r="F20" s="376"/>
      <c r="G20" s="18"/>
      <c r="H20" s="249"/>
    </row>
    <row r="21" spans="1:8" ht="54.75" customHeight="1" x14ac:dyDescent="0.25">
      <c r="A21" s="261" t="s">
        <v>17</v>
      </c>
      <c r="B21" s="374" t="s">
        <v>82</v>
      </c>
      <c r="C21" s="374"/>
      <c r="D21" s="374"/>
      <c r="E21" s="374"/>
      <c r="F21" s="374"/>
      <c r="G21" s="18"/>
      <c r="H21" s="249"/>
    </row>
    <row r="22" spans="1:8" ht="29.25" customHeight="1" x14ac:dyDescent="0.25">
      <c r="A22" s="261" t="s">
        <v>18</v>
      </c>
      <c r="B22" s="374" t="s">
        <v>83</v>
      </c>
      <c r="C22" s="374"/>
      <c r="D22" s="374"/>
      <c r="E22" s="374"/>
      <c r="F22" s="374"/>
      <c r="G22" s="18"/>
      <c r="H22" s="249"/>
    </row>
  </sheetData>
  <mergeCells count="18">
    <mergeCell ref="B16:F16"/>
    <mergeCell ref="B17:F17"/>
    <mergeCell ref="B21:F21"/>
    <mergeCell ref="B22:F22"/>
    <mergeCell ref="B18:F18"/>
    <mergeCell ref="B19:F19"/>
    <mergeCell ref="B20:F20"/>
    <mergeCell ref="G1:G6"/>
    <mergeCell ref="G12:G15"/>
    <mergeCell ref="A1:F1"/>
    <mergeCell ref="B2:F2"/>
    <mergeCell ref="A3:A6"/>
    <mergeCell ref="C3:F3"/>
    <mergeCell ref="C4:F4"/>
    <mergeCell ref="C5:F5"/>
    <mergeCell ref="C6:F6"/>
    <mergeCell ref="A7:A11"/>
    <mergeCell ref="A12:A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84</v>
      </c>
      <c r="B2" s="374" t="s">
        <v>88</v>
      </c>
      <c r="C2" s="374"/>
      <c r="D2" s="374"/>
      <c r="E2" s="374"/>
      <c r="F2" s="374"/>
      <c r="G2" s="371"/>
      <c r="H2" s="249"/>
    </row>
    <row r="3" spans="1:8" ht="39.950000000000003" customHeight="1" x14ac:dyDescent="0.25">
      <c r="A3" s="373" t="s">
        <v>1</v>
      </c>
      <c r="B3" s="15" t="s">
        <v>85</v>
      </c>
      <c r="C3" s="377" t="s">
        <v>89</v>
      </c>
      <c r="D3" s="377"/>
      <c r="E3" s="377"/>
      <c r="F3" s="377"/>
      <c r="G3" s="371"/>
      <c r="H3" s="255" t="s">
        <v>451</v>
      </c>
    </row>
    <row r="4" spans="1:8" ht="39.950000000000003" customHeight="1" x14ac:dyDescent="0.25">
      <c r="A4" s="373"/>
      <c r="B4" s="15" t="s">
        <v>86</v>
      </c>
      <c r="C4" s="377" t="s">
        <v>90</v>
      </c>
      <c r="D4" s="377"/>
      <c r="E4" s="377"/>
      <c r="F4" s="377"/>
      <c r="G4" s="371"/>
      <c r="H4" s="255" t="s">
        <v>452</v>
      </c>
    </row>
    <row r="5" spans="1:8" ht="39.950000000000003" customHeight="1" x14ac:dyDescent="0.25">
      <c r="A5" s="373"/>
      <c r="B5" s="15" t="s">
        <v>87</v>
      </c>
      <c r="C5" s="377" t="s">
        <v>91</v>
      </c>
      <c r="D5" s="377"/>
      <c r="E5" s="377"/>
      <c r="F5" s="377"/>
      <c r="G5" s="371"/>
      <c r="H5" s="255" t="s">
        <v>453</v>
      </c>
    </row>
    <row r="6" spans="1:8" ht="39.950000000000003" customHeight="1" x14ac:dyDescent="0.25">
      <c r="A6" s="373" t="s">
        <v>2</v>
      </c>
      <c r="B6" s="15"/>
      <c r="C6" s="245" t="s">
        <v>20</v>
      </c>
      <c r="D6" s="245">
        <v>2023</v>
      </c>
      <c r="E6" s="245">
        <v>2024</v>
      </c>
      <c r="F6" s="245">
        <v>2025</v>
      </c>
      <c r="G6" s="245" t="s">
        <v>492</v>
      </c>
      <c r="H6" s="266"/>
    </row>
    <row r="7" spans="1:8" ht="39.950000000000003" customHeight="1" x14ac:dyDescent="0.25">
      <c r="A7" s="373"/>
      <c r="B7" s="15" t="s">
        <v>85</v>
      </c>
      <c r="C7" s="270">
        <v>60</v>
      </c>
      <c r="D7" s="270">
        <v>60</v>
      </c>
      <c r="E7" s="270">
        <v>65</v>
      </c>
      <c r="F7" s="270">
        <v>70</v>
      </c>
      <c r="G7" s="270" t="s">
        <v>491</v>
      </c>
      <c r="H7" s="249"/>
    </row>
    <row r="8" spans="1:8" ht="39.950000000000003" customHeight="1" x14ac:dyDescent="0.25">
      <c r="A8" s="373"/>
      <c r="B8" s="15" t="s">
        <v>86</v>
      </c>
      <c r="C8" s="68">
        <v>1.5</v>
      </c>
      <c r="D8" s="68">
        <v>1.6</v>
      </c>
      <c r="E8" s="68">
        <v>1.7</v>
      </c>
      <c r="F8" s="68">
        <v>1.8</v>
      </c>
      <c r="G8" s="68" t="s">
        <v>491</v>
      </c>
      <c r="H8" s="249"/>
    </row>
    <row r="9" spans="1:8" ht="39.950000000000003" customHeight="1" x14ac:dyDescent="0.25">
      <c r="A9" s="373"/>
      <c r="B9" s="15" t="s">
        <v>87</v>
      </c>
      <c r="C9" s="68">
        <v>0.16</v>
      </c>
      <c r="D9" s="68">
        <v>0.5</v>
      </c>
      <c r="E9" s="68">
        <v>0.75</v>
      </c>
      <c r="F9" s="68">
        <v>1</v>
      </c>
      <c r="G9" s="68" t="s">
        <v>491</v>
      </c>
      <c r="H9" s="249"/>
    </row>
    <row r="10" spans="1:8" ht="39.950000000000003" customHeight="1" x14ac:dyDescent="0.25">
      <c r="A10" s="373" t="s">
        <v>11</v>
      </c>
      <c r="B10" s="15" t="s">
        <v>85</v>
      </c>
      <c r="C10" s="18">
        <v>50</v>
      </c>
      <c r="D10" s="18">
        <v>50</v>
      </c>
      <c r="E10" s="18">
        <v>50</v>
      </c>
      <c r="F10" s="18">
        <v>50</v>
      </c>
      <c r="G10" s="372"/>
      <c r="H10" s="249"/>
    </row>
    <row r="11" spans="1:8" ht="39.950000000000003" customHeight="1" x14ac:dyDescent="0.25">
      <c r="A11" s="373"/>
      <c r="B11" s="15" t="s">
        <v>86</v>
      </c>
      <c r="C11" s="18">
        <v>10</v>
      </c>
      <c r="D11" s="18">
        <v>10</v>
      </c>
      <c r="E11" s="18">
        <v>10</v>
      </c>
      <c r="F11" s="18">
        <v>10</v>
      </c>
      <c r="G11" s="372"/>
      <c r="H11" s="249"/>
    </row>
    <row r="12" spans="1:8" ht="39.950000000000003" customHeight="1" x14ac:dyDescent="0.25">
      <c r="A12" s="373"/>
      <c r="B12" s="15" t="s">
        <v>87</v>
      </c>
      <c r="C12" s="18">
        <v>40</v>
      </c>
      <c r="D12" s="18">
        <v>40</v>
      </c>
      <c r="E12" s="18">
        <v>40</v>
      </c>
      <c r="F12" s="18">
        <v>40</v>
      </c>
      <c r="G12" s="372"/>
      <c r="H12" s="249"/>
    </row>
    <row r="13" spans="1:8" ht="39.950000000000003" customHeight="1" x14ac:dyDescent="0.25">
      <c r="A13" s="260" t="s">
        <v>12</v>
      </c>
      <c r="B13" s="374" t="s">
        <v>92</v>
      </c>
      <c r="C13" s="374"/>
      <c r="D13" s="374"/>
      <c r="E13" s="374"/>
      <c r="F13" s="374"/>
      <c r="G13" s="18"/>
      <c r="H13" s="249"/>
    </row>
    <row r="14" spans="1:8" ht="28.5" customHeight="1" x14ac:dyDescent="0.25">
      <c r="A14" s="260" t="s">
        <v>13</v>
      </c>
      <c r="B14" s="376" t="s">
        <v>497</v>
      </c>
      <c r="C14" s="376"/>
      <c r="D14" s="376"/>
      <c r="E14" s="376"/>
      <c r="F14" s="376"/>
      <c r="G14" s="251"/>
      <c r="H14" s="249"/>
    </row>
    <row r="15" spans="1:8" ht="48" customHeight="1" x14ac:dyDescent="0.25">
      <c r="A15" s="260" t="s">
        <v>14</v>
      </c>
      <c r="B15" s="374" t="s">
        <v>93</v>
      </c>
      <c r="C15" s="374"/>
      <c r="D15" s="374"/>
      <c r="E15" s="374"/>
      <c r="F15" s="374"/>
      <c r="G15" s="18"/>
      <c r="H15" s="249"/>
    </row>
    <row r="16" spans="1:8" ht="60.75" customHeight="1" x14ac:dyDescent="0.25">
      <c r="A16" s="260" t="s">
        <v>15</v>
      </c>
      <c r="B16" s="374" t="s">
        <v>94</v>
      </c>
      <c r="C16" s="374"/>
      <c r="D16" s="374"/>
      <c r="E16" s="374"/>
      <c r="F16" s="374"/>
      <c r="G16" s="18"/>
      <c r="H16" s="249"/>
    </row>
    <row r="17" spans="1:8" ht="34.5" customHeight="1" x14ac:dyDescent="0.25">
      <c r="A17" s="260" t="s">
        <v>16</v>
      </c>
      <c r="B17" s="375">
        <v>242326000</v>
      </c>
      <c r="C17" s="376"/>
      <c r="D17" s="376"/>
      <c r="E17" s="376"/>
      <c r="F17" s="376"/>
      <c r="G17" s="18"/>
      <c r="H17" s="249"/>
    </row>
    <row r="18" spans="1:8" ht="54.75" customHeight="1" x14ac:dyDescent="0.25">
      <c r="A18" s="260" t="s">
        <v>17</v>
      </c>
      <c r="B18" s="374" t="s">
        <v>95</v>
      </c>
      <c r="C18" s="374"/>
      <c r="D18" s="374"/>
      <c r="E18" s="374"/>
      <c r="F18" s="374"/>
      <c r="G18" s="18"/>
      <c r="H18" s="249"/>
    </row>
    <row r="19" spans="1:8" ht="111" customHeight="1" x14ac:dyDescent="0.25">
      <c r="A19" s="260" t="s">
        <v>18</v>
      </c>
      <c r="B19" s="374" t="s">
        <v>96</v>
      </c>
      <c r="C19" s="374"/>
      <c r="D19" s="374"/>
      <c r="E19" s="374"/>
      <c r="F19" s="374"/>
      <c r="G19" s="18"/>
      <c r="H19" s="249"/>
    </row>
  </sheetData>
  <mergeCells count="17">
    <mergeCell ref="A10:A12"/>
    <mergeCell ref="B13:F13"/>
    <mergeCell ref="B14:F14"/>
    <mergeCell ref="A6:A9"/>
    <mergeCell ref="A1:F1"/>
    <mergeCell ref="B2:F2"/>
    <mergeCell ref="A3:A5"/>
    <mergeCell ref="C3:F3"/>
    <mergeCell ref="C4:F4"/>
    <mergeCell ref="G1:G5"/>
    <mergeCell ref="G10:G12"/>
    <mergeCell ref="B18:F18"/>
    <mergeCell ref="B19:F19"/>
    <mergeCell ref="B15:F15"/>
    <mergeCell ref="B16:F16"/>
    <mergeCell ref="B17:F17"/>
    <mergeCell ref="C5: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97</v>
      </c>
      <c r="B2" s="374" t="s">
        <v>99</v>
      </c>
      <c r="C2" s="374"/>
      <c r="D2" s="374"/>
      <c r="E2" s="374"/>
      <c r="F2" s="374"/>
      <c r="G2" s="371"/>
      <c r="H2" s="249"/>
    </row>
    <row r="3" spans="1:8" ht="39.950000000000003" customHeight="1" x14ac:dyDescent="0.25">
      <c r="A3" s="373" t="s">
        <v>1</v>
      </c>
      <c r="B3" s="15" t="s">
        <v>98</v>
      </c>
      <c r="C3" s="374" t="s">
        <v>104</v>
      </c>
      <c r="D3" s="374"/>
      <c r="E3" s="374"/>
      <c r="F3" s="374"/>
      <c r="G3" s="371"/>
      <c r="H3" s="255" t="s">
        <v>454</v>
      </c>
    </row>
    <row r="4" spans="1:8" ht="39.950000000000003" customHeight="1" x14ac:dyDescent="0.25">
      <c r="A4" s="373"/>
      <c r="B4" s="15" t="s">
        <v>100</v>
      </c>
      <c r="C4" s="374" t="s">
        <v>105</v>
      </c>
      <c r="D4" s="374"/>
      <c r="E4" s="374"/>
      <c r="F4" s="374"/>
      <c r="G4" s="371"/>
      <c r="H4" s="255" t="s">
        <v>455</v>
      </c>
    </row>
    <row r="5" spans="1:8" ht="39.950000000000003" customHeight="1" x14ac:dyDescent="0.25">
      <c r="A5" s="373"/>
      <c r="B5" s="15" t="s">
        <v>101</v>
      </c>
      <c r="C5" s="374" t="s">
        <v>106</v>
      </c>
      <c r="D5" s="374"/>
      <c r="E5" s="374"/>
      <c r="F5" s="374"/>
      <c r="G5" s="371"/>
      <c r="H5" s="255" t="s">
        <v>456</v>
      </c>
    </row>
    <row r="6" spans="1:8" ht="39.950000000000003" customHeight="1" x14ac:dyDescent="0.25">
      <c r="A6" s="373"/>
      <c r="B6" s="15" t="s">
        <v>102</v>
      </c>
      <c r="C6" s="374" t="s">
        <v>107</v>
      </c>
      <c r="D6" s="374"/>
      <c r="E6" s="374"/>
      <c r="F6" s="374"/>
      <c r="G6" s="371"/>
      <c r="H6" s="255" t="s">
        <v>457</v>
      </c>
    </row>
    <row r="7" spans="1:8" ht="39.950000000000003" customHeight="1" x14ac:dyDescent="0.25">
      <c r="A7" s="373"/>
      <c r="B7" s="15" t="s">
        <v>103</v>
      </c>
      <c r="C7" s="374" t="s">
        <v>108</v>
      </c>
      <c r="D7" s="374"/>
      <c r="E7" s="374"/>
      <c r="F7" s="374"/>
      <c r="G7" s="371"/>
      <c r="H7" s="255" t="s">
        <v>458</v>
      </c>
    </row>
    <row r="8" spans="1:8" ht="39.950000000000003" customHeight="1" x14ac:dyDescent="0.25">
      <c r="A8" s="393" t="s">
        <v>2</v>
      </c>
      <c r="B8" s="15"/>
      <c r="C8" s="245" t="s">
        <v>20</v>
      </c>
      <c r="D8" s="245">
        <v>2023</v>
      </c>
      <c r="E8" s="245">
        <v>2024</v>
      </c>
      <c r="F8" s="245">
        <v>2025</v>
      </c>
      <c r="G8" s="245" t="s">
        <v>492</v>
      </c>
      <c r="H8" s="266"/>
    </row>
    <row r="9" spans="1:8" ht="39.950000000000003" customHeight="1" x14ac:dyDescent="0.25">
      <c r="A9" s="394"/>
      <c r="B9" s="15" t="s">
        <v>98</v>
      </c>
      <c r="C9" s="270">
        <v>0.82</v>
      </c>
      <c r="D9" s="270">
        <v>0.94</v>
      </c>
      <c r="E9" s="270">
        <v>1</v>
      </c>
      <c r="F9" s="270">
        <v>1.05</v>
      </c>
      <c r="G9" s="270" t="s">
        <v>491</v>
      </c>
      <c r="H9" s="249"/>
    </row>
    <row r="10" spans="1:8" ht="39.950000000000003" customHeight="1" x14ac:dyDescent="0.25">
      <c r="A10" s="394"/>
      <c r="B10" s="15" t="s">
        <v>100</v>
      </c>
      <c r="C10" s="281">
        <f>18/438*1000</f>
        <v>41.095890410958901</v>
      </c>
      <c r="D10" s="268">
        <v>43</v>
      </c>
      <c r="E10" s="268">
        <v>45</v>
      </c>
      <c r="F10" s="268">
        <v>47</v>
      </c>
      <c r="G10" s="270" t="s">
        <v>491</v>
      </c>
      <c r="H10" s="249"/>
    </row>
    <row r="11" spans="1:8" ht="39.950000000000003" customHeight="1" x14ac:dyDescent="0.25">
      <c r="A11" s="394"/>
      <c r="B11" s="15" t="s">
        <v>101</v>
      </c>
      <c r="C11" s="268">
        <v>3.98</v>
      </c>
      <c r="D11" s="268">
        <v>4</v>
      </c>
      <c r="E11" s="268">
        <v>4</v>
      </c>
      <c r="F11" s="268">
        <v>4.0999999999999996</v>
      </c>
      <c r="G11" s="268" t="s">
        <v>491</v>
      </c>
      <c r="H11" s="249"/>
    </row>
    <row r="12" spans="1:8" ht="39.950000000000003" customHeight="1" x14ac:dyDescent="0.25">
      <c r="A12" s="394"/>
      <c r="B12" s="15" t="s">
        <v>102</v>
      </c>
      <c r="C12" s="268">
        <v>7.61</v>
      </c>
      <c r="D12" s="268">
        <v>8</v>
      </c>
      <c r="E12" s="268">
        <v>8.5</v>
      </c>
      <c r="F12" s="268">
        <v>9</v>
      </c>
      <c r="G12" s="268" t="s">
        <v>491</v>
      </c>
      <c r="H12" s="249"/>
    </row>
    <row r="13" spans="1:8" ht="39.950000000000003" customHeight="1" x14ac:dyDescent="0.25">
      <c r="A13" s="395"/>
      <c r="B13" s="15" t="s">
        <v>103</v>
      </c>
      <c r="C13" s="68">
        <v>30</v>
      </c>
      <c r="D13" s="68">
        <f>C13+15</f>
        <v>45</v>
      </c>
      <c r="E13" s="68">
        <f t="shared" ref="E13:F13" si="0">D13+15</f>
        <v>60</v>
      </c>
      <c r="F13" s="68">
        <f t="shared" si="0"/>
        <v>75</v>
      </c>
      <c r="G13" s="68" t="s">
        <v>493</v>
      </c>
      <c r="H13" s="252"/>
    </row>
    <row r="14" spans="1:8" ht="39.950000000000003" customHeight="1" x14ac:dyDescent="0.25">
      <c r="A14" s="373" t="s">
        <v>11</v>
      </c>
      <c r="B14" s="15" t="s">
        <v>98</v>
      </c>
      <c r="C14" s="18">
        <v>30</v>
      </c>
      <c r="D14" s="18">
        <v>30</v>
      </c>
      <c r="E14" s="18">
        <v>30</v>
      </c>
      <c r="F14" s="18">
        <v>30</v>
      </c>
      <c r="G14" s="390"/>
      <c r="H14" s="249"/>
    </row>
    <row r="15" spans="1:8" ht="39.950000000000003" customHeight="1" x14ac:dyDescent="0.25">
      <c r="A15" s="373"/>
      <c r="B15" s="15" t="s">
        <v>100</v>
      </c>
      <c r="C15" s="18">
        <v>20</v>
      </c>
      <c r="D15" s="18">
        <v>20</v>
      </c>
      <c r="E15" s="18">
        <v>20</v>
      </c>
      <c r="F15" s="18">
        <v>20</v>
      </c>
      <c r="G15" s="391"/>
      <c r="H15" s="249"/>
    </row>
    <row r="16" spans="1:8" ht="39.950000000000003" customHeight="1" x14ac:dyDescent="0.25">
      <c r="A16" s="373"/>
      <c r="B16" s="15" t="s">
        <v>101</v>
      </c>
      <c r="C16" s="18">
        <v>30</v>
      </c>
      <c r="D16" s="18">
        <v>30</v>
      </c>
      <c r="E16" s="18">
        <v>30</v>
      </c>
      <c r="F16" s="18">
        <v>30</v>
      </c>
      <c r="G16" s="391"/>
      <c r="H16" s="249"/>
    </row>
    <row r="17" spans="1:8" ht="39.950000000000003" customHeight="1" x14ac:dyDescent="0.25">
      <c r="A17" s="373"/>
      <c r="B17" s="15" t="s">
        <v>102</v>
      </c>
      <c r="C17" s="18">
        <v>10</v>
      </c>
      <c r="D17" s="18">
        <v>10</v>
      </c>
      <c r="E17" s="18">
        <v>10</v>
      </c>
      <c r="F17" s="18">
        <v>10</v>
      </c>
      <c r="G17" s="391"/>
      <c r="H17" s="249"/>
    </row>
    <row r="18" spans="1:8" ht="39.950000000000003" customHeight="1" x14ac:dyDescent="0.25">
      <c r="A18" s="373"/>
      <c r="B18" s="15" t="s">
        <v>103</v>
      </c>
      <c r="C18" s="18">
        <v>10</v>
      </c>
      <c r="D18" s="18">
        <v>10</v>
      </c>
      <c r="E18" s="18">
        <v>10</v>
      </c>
      <c r="F18" s="18">
        <v>10</v>
      </c>
      <c r="G18" s="392"/>
      <c r="H18" s="249"/>
    </row>
    <row r="19" spans="1:8" ht="39.950000000000003" customHeight="1" x14ac:dyDescent="0.25">
      <c r="A19" s="260" t="s">
        <v>12</v>
      </c>
      <c r="B19" s="374" t="s">
        <v>109</v>
      </c>
      <c r="C19" s="374"/>
      <c r="D19" s="374"/>
      <c r="E19" s="374"/>
      <c r="F19" s="374"/>
      <c r="G19" s="18"/>
      <c r="H19" s="249"/>
    </row>
    <row r="20" spans="1:8" ht="28.5" customHeight="1" x14ac:dyDescent="0.25">
      <c r="A20" s="260" t="s">
        <v>13</v>
      </c>
      <c r="B20" s="389" t="s">
        <v>507</v>
      </c>
      <c r="C20" s="389"/>
      <c r="D20" s="389"/>
      <c r="E20" s="389"/>
      <c r="F20" s="389"/>
      <c r="G20" s="250"/>
      <c r="H20" s="249"/>
    </row>
    <row r="21" spans="1:8" ht="48" customHeight="1" x14ac:dyDescent="0.25">
      <c r="A21" s="260" t="s">
        <v>14</v>
      </c>
      <c r="B21" s="374" t="s">
        <v>513</v>
      </c>
      <c r="C21" s="374"/>
      <c r="D21" s="374"/>
      <c r="E21" s="374"/>
      <c r="F21" s="374"/>
      <c r="G21" s="18"/>
      <c r="H21" s="249"/>
    </row>
    <row r="22" spans="1:8" ht="51" customHeight="1" x14ac:dyDescent="0.25">
      <c r="A22" s="260" t="s">
        <v>15</v>
      </c>
      <c r="B22" s="374" t="s">
        <v>110</v>
      </c>
      <c r="C22" s="374"/>
      <c r="D22" s="374"/>
      <c r="E22" s="374"/>
      <c r="F22" s="374"/>
      <c r="G22" s="18"/>
      <c r="H22" s="249"/>
    </row>
    <row r="23" spans="1:8" ht="34.5" customHeight="1" x14ac:dyDescent="0.25">
      <c r="A23" s="260" t="s">
        <v>16</v>
      </c>
      <c r="B23" s="375">
        <v>40620000</v>
      </c>
      <c r="C23" s="376"/>
      <c r="D23" s="376"/>
      <c r="E23" s="376"/>
      <c r="F23" s="376"/>
      <c r="G23" s="18"/>
      <c r="H23" s="249"/>
    </row>
    <row r="24" spans="1:8" ht="54.75" customHeight="1" x14ac:dyDescent="0.25">
      <c r="A24" s="260" t="s">
        <v>17</v>
      </c>
      <c r="B24" s="374" t="s">
        <v>111</v>
      </c>
      <c r="C24" s="374"/>
      <c r="D24" s="374"/>
      <c r="E24" s="374"/>
      <c r="F24" s="374"/>
      <c r="G24" s="18"/>
      <c r="H24" s="249"/>
    </row>
    <row r="25" spans="1:8" ht="70.5" customHeight="1" x14ac:dyDescent="0.25">
      <c r="A25" s="260" t="s">
        <v>18</v>
      </c>
      <c r="B25" s="374" t="s">
        <v>112</v>
      </c>
      <c r="C25" s="374"/>
      <c r="D25" s="374"/>
      <c r="E25" s="374"/>
      <c r="F25" s="374"/>
      <c r="G25" s="18"/>
      <c r="H25" s="249"/>
    </row>
  </sheetData>
  <mergeCells count="19">
    <mergeCell ref="G1:G7"/>
    <mergeCell ref="B25:F25"/>
    <mergeCell ref="B22:F22"/>
    <mergeCell ref="B23:F23"/>
    <mergeCell ref="B24:F24"/>
    <mergeCell ref="B19:F19"/>
    <mergeCell ref="A1:F1"/>
    <mergeCell ref="B2:F2"/>
    <mergeCell ref="A3:A7"/>
    <mergeCell ref="C3:F3"/>
    <mergeCell ref="C4:F4"/>
    <mergeCell ref="C7:F7"/>
    <mergeCell ref="C6:F6"/>
    <mergeCell ref="C5:F5"/>
    <mergeCell ref="G14:G18"/>
    <mergeCell ref="A8:A13"/>
    <mergeCell ref="B20:F20"/>
    <mergeCell ref="B21:F21"/>
    <mergeCell ref="A14:A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113</v>
      </c>
      <c r="B2" s="374" t="s">
        <v>120</v>
      </c>
      <c r="C2" s="374"/>
      <c r="D2" s="374"/>
      <c r="E2" s="374"/>
      <c r="F2" s="374"/>
      <c r="G2" s="371"/>
      <c r="H2" s="249"/>
    </row>
    <row r="3" spans="1:8" ht="39.950000000000003" customHeight="1" x14ac:dyDescent="0.25">
      <c r="A3" s="373" t="s">
        <v>1</v>
      </c>
      <c r="B3" s="15" t="s">
        <v>114</v>
      </c>
      <c r="C3" s="374" t="s">
        <v>121</v>
      </c>
      <c r="D3" s="374"/>
      <c r="E3" s="374"/>
      <c r="F3" s="374"/>
      <c r="G3" s="371"/>
      <c r="H3" s="255" t="s">
        <v>520</v>
      </c>
    </row>
    <row r="4" spans="1:8" ht="39.950000000000003" customHeight="1" x14ac:dyDescent="0.25">
      <c r="A4" s="373"/>
      <c r="B4" s="15" t="s">
        <v>115</v>
      </c>
      <c r="C4" s="374" t="s">
        <v>122</v>
      </c>
      <c r="D4" s="374"/>
      <c r="E4" s="374"/>
      <c r="F4" s="374"/>
      <c r="G4" s="371"/>
      <c r="H4" s="255" t="s">
        <v>459</v>
      </c>
    </row>
    <row r="5" spans="1:8" ht="39.950000000000003" customHeight="1" x14ac:dyDescent="0.25">
      <c r="A5" s="373"/>
      <c r="B5" s="15" t="s">
        <v>116</v>
      </c>
      <c r="C5" s="374" t="s">
        <v>123</v>
      </c>
      <c r="D5" s="374"/>
      <c r="E5" s="374"/>
      <c r="F5" s="374"/>
      <c r="G5" s="371"/>
      <c r="H5" s="255" t="s">
        <v>514</v>
      </c>
    </row>
    <row r="6" spans="1:8" ht="39.950000000000003" customHeight="1" x14ac:dyDescent="0.25">
      <c r="A6" s="373"/>
      <c r="B6" s="15" t="s">
        <v>117</v>
      </c>
      <c r="C6" s="374" t="s">
        <v>429</v>
      </c>
      <c r="D6" s="374"/>
      <c r="E6" s="374"/>
      <c r="F6" s="374"/>
      <c r="G6" s="371"/>
      <c r="H6" s="255" t="s">
        <v>460</v>
      </c>
    </row>
    <row r="7" spans="1:8" ht="39.950000000000003" customHeight="1" x14ac:dyDescent="0.25">
      <c r="A7" s="373"/>
      <c r="B7" s="15" t="s">
        <v>118</v>
      </c>
      <c r="C7" s="374" t="s">
        <v>125</v>
      </c>
      <c r="D7" s="374"/>
      <c r="E7" s="374"/>
      <c r="F7" s="374"/>
      <c r="G7" s="371"/>
      <c r="H7" s="255" t="s">
        <v>461</v>
      </c>
    </row>
    <row r="8" spans="1:8" ht="39.950000000000003" customHeight="1" x14ac:dyDescent="0.25">
      <c r="A8" s="373"/>
      <c r="B8" s="15" t="s">
        <v>119</v>
      </c>
      <c r="C8" s="374" t="s">
        <v>126</v>
      </c>
      <c r="D8" s="374"/>
      <c r="E8" s="374"/>
      <c r="F8" s="374"/>
      <c r="G8" s="371"/>
      <c r="H8" s="255" t="s">
        <v>462</v>
      </c>
    </row>
    <row r="9" spans="1:8" ht="39.950000000000003" customHeight="1" x14ac:dyDescent="0.25">
      <c r="A9" s="393" t="s">
        <v>2</v>
      </c>
      <c r="B9" s="15"/>
      <c r="C9" s="245" t="s">
        <v>20</v>
      </c>
      <c r="D9" s="245">
        <v>2023</v>
      </c>
      <c r="E9" s="245">
        <v>2024</v>
      </c>
      <c r="F9" s="245">
        <v>2025</v>
      </c>
      <c r="G9" s="245" t="s">
        <v>492</v>
      </c>
      <c r="H9" s="266"/>
    </row>
    <row r="10" spans="1:8" ht="39.950000000000003" customHeight="1" x14ac:dyDescent="0.25">
      <c r="A10" s="394"/>
      <c r="B10" s="15" t="s">
        <v>114</v>
      </c>
      <c r="C10" s="282">
        <v>7</v>
      </c>
      <c r="D10" s="283">
        <v>17</v>
      </c>
      <c r="E10" s="283">
        <v>21</v>
      </c>
      <c r="F10" s="283">
        <v>26</v>
      </c>
      <c r="G10" s="18" t="s">
        <v>493</v>
      </c>
      <c r="H10" s="249"/>
    </row>
    <row r="11" spans="1:8" ht="39.950000000000003" customHeight="1" x14ac:dyDescent="0.25">
      <c r="A11" s="394"/>
      <c r="B11" s="15" t="s">
        <v>115</v>
      </c>
      <c r="C11" s="68">
        <v>11.77</v>
      </c>
      <c r="D11" s="268">
        <v>22</v>
      </c>
      <c r="E11" s="268">
        <v>33</v>
      </c>
      <c r="F11" s="268">
        <v>44</v>
      </c>
      <c r="G11" s="18" t="s">
        <v>493</v>
      </c>
      <c r="H11" s="249"/>
    </row>
    <row r="12" spans="1:8" ht="39.950000000000003" customHeight="1" x14ac:dyDescent="0.25">
      <c r="A12" s="394"/>
      <c r="B12" s="15" t="s">
        <v>116</v>
      </c>
      <c r="C12" s="68">
        <v>36</v>
      </c>
      <c r="D12" s="68">
        <v>70</v>
      </c>
      <c r="E12" s="68">
        <f t="shared" ref="E12:F12" si="0">D12+30</f>
        <v>100</v>
      </c>
      <c r="F12" s="68">
        <f t="shared" si="0"/>
        <v>130</v>
      </c>
      <c r="G12" s="18" t="s">
        <v>493</v>
      </c>
      <c r="H12" s="249"/>
    </row>
    <row r="13" spans="1:8" ht="39.950000000000003" customHeight="1" x14ac:dyDescent="0.25">
      <c r="A13" s="394"/>
      <c r="B13" s="15" t="s">
        <v>117</v>
      </c>
      <c r="C13" s="68">
        <v>13.5</v>
      </c>
      <c r="D13" s="68">
        <v>21</v>
      </c>
      <c r="E13" s="68">
        <v>32</v>
      </c>
      <c r="F13" s="68">
        <v>43</v>
      </c>
      <c r="G13" s="18" t="s">
        <v>493</v>
      </c>
      <c r="H13" s="249"/>
    </row>
    <row r="14" spans="1:8" ht="39.950000000000003" customHeight="1" x14ac:dyDescent="0.25">
      <c r="A14" s="394"/>
      <c r="B14" s="15" t="s">
        <v>118</v>
      </c>
      <c r="C14" s="68">
        <v>100</v>
      </c>
      <c r="D14" s="68">
        <f>C14+80</f>
        <v>180</v>
      </c>
      <c r="E14" s="68">
        <f>D14+80</f>
        <v>260</v>
      </c>
      <c r="F14" s="68">
        <f>E14+80</f>
        <v>340</v>
      </c>
      <c r="G14" s="68" t="s">
        <v>493</v>
      </c>
      <c r="H14" s="249"/>
    </row>
    <row r="15" spans="1:8" ht="39.950000000000003" customHeight="1" x14ac:dyDescent="0.25">
      <c r="A15" s="395"/>
      <c r="B15" s="15" t="s">
        <v>119</v>
      </c>
      <c r="C15" s="68">
        <v>17</v>
      </c>
      <c r="D15" s="68">
        <f>C15+7</f>
        <v>24</v>
      </c>
      <c r="E15" s="68">
        <f>D15+10</f>
        <v>34</v>
      </c>
      <c r="F15" s="68">
        <f>E15+10</f>
        <v>44</v>
      </c>
      <c r="G15" s="68" t="s">
        <v>493</v>
      </c>
      <c r="H15" s="249"/>
    </row>
    <row r="16" spans="1:8" ht="39.950000000000003" customHeight="1" x14ac:dyDescent="0.25">
      <c r="A16" s="373" t="s">
        <v>11</v>
      </c>
      <c r="B16" s="15" t="s">
        <v>114</v>
      </c>
      <c r="C16" s="18">
        <v>30</v>
      </c>
      <c r="D16" s="18">
        <v>30</v>
      </c>
      <c r="E16" s="18">
        <v>30</v>
      </c>
      <c r="F16" s="18">
        <v>30</v>
      </c>
      <c r="G16" s="390"/>
      <c r="H16" s="249"/>
    </row>
    <row r="17" spans="1:8" ht="39.950000000000003" customHeight="1" x14ac:dyDescent="0.25">
      <c r="A17" s="373"/>
      <c r="B17" s="15" t="s">
        <v>115</v>
      </c>
      <c r="C17" s="18">
        <v>10</v>
      </c>
      <c r="D17" s="18">
        <v>10</v>
      </c>
      <c r="E17" s="18">
        <v>10</v>
      </c>
      <c r="F17" s="18">
        <v>10</v>
      </c>
      <c r="G17" s="391"/>
      <c r="H17" s="249"/>
    </row>
    <row r="18" spans="1:8" ht="39.950000000000003" customHeight="1" x14ac:dyDescent="0.25">
      <c r="A18" s="373"/>
      <c r="B18" s="15" t="s">
        <v>116</v>
      </c>
      <c r="C18" s="18">
        <v>30</v>
      </c>
      <c r="D18" s="18">
        <v>30</v>
      </c>
      <c r="E18" s="18">
        <v>30</v>
      </c>
      <c r="F18" s="18">
        <v>30</v>
      </c>
      <c r="G18" s="391"/>
      <c r="H18" s="249"/>
    </row>
    <row r="19" spans="1:8" ht="39.950000000000003" customHeight="1" x14ac:dyDescent="0.25">
      <c r="A19" s="373"/>
      <c r="B19" s="15" t="s">
        <v>117</v>
      </c>
      <c r="C19" s="18">
        <v>10</v>
      </c>
      <c r="D19" s="18">
        <v>10</v>
      </c>
      <c r="E19" s="18">
        <v>10</v>
      </c>
      <c r="F19" s="18">
        <v>10</v>
      </c>
      <c r="G19" s="391"/>
      <c r="H19" s="249"/>
    </row>
    <row r="20" spans="1:8" ht="39.950000000000003" customHeight="1" x14ac:dyDescent="0.25">
      <c r="A20" s="373"/>
      <c r="B20" s="15" t="s">
        <v>118</v>
      </c>
      <c r="C20" s="18">
        <v>10</v>
      </c>
      <c r="D20" s="18">
        <v>10</v>
      </c>
      <c r="E20" s="18">
        <v>10</v>
      </c>
      <c r="F20" s="18">
        <v>10</v>
      </c>
      <c r="G20" s="391"/>
      <c r="H20" s="249"/>
    </row>
    <row r="21" spans="1:8" ht="39.950000000000003" customHeight="1" x14ac:dyDescent="0.25">
      <c r="A21" s="373"/>
      <c r="B21" s="15" t="s">
        <v>119</v>
      </c>
      <c r="C21" s="18">
        <v>10</v>
      </c>
      <c r="D21" s="18">
        <v>10</v>
      </c>
      <c r="E21" s="18">
        <v>10</v>
      </c>
      <c r="F21" s="18">
        <v>10</v>
      </c>
      <c r="G21" s="392"/>
      <c r="H21" s="249"/>
    </row>
    <row r="22" spans="1:8" ht="39.950000000000003" customHeight="1" x14ac:dyDescent="0.25">
      <c r="A22" s="260" t="s">
        <v>12</v>
      </c>
      <c r="B22" s="374" t="s">
        <v>109</v>
      </c>
      <c r="C22" s="374"/>
      <c r="D22" s="374"/>
      <c r="E22" s="374"/>
      <c r="F22" s="374"/>
      <c r="G22" s="18"/>
      <c r="H22" s="249"/>
    </row>
    <row r="23" spans="1:8" ht="37.5" customHeight="1" x14ac:dyDescent="0.25">
      <c r="A23" s="260" t="s">
        <v>13</v>
      </c>
      <c r="B23" s="389" t="s">
        <v>498</v>
      </c>
      <c r="C23" s="389"/>
      <c r="D23" s="389"/>
      <c r="E23" s="389"/>
      <c r="F23" s="389"/>
      <c r="G23" s="250"/>
      <c r="H23" s="249"/>
    </row>
    <row r="24" spans="1:8" ht="48" customHeight="1" x14ac:dyDescent="0.25">
      <c r="A24" s="260" t="s">
        <v>14</v>
      </c>
      <c r="B24" s="374" t="s">
        <v>127</v>
      </c>
      <c r="C24" s="374"/>
      <c r="D24" s="374"/>
      <c r="E24" s="374"/>
      <c r="F24" s="374"/>
      <c r="G24" s="18"/>
      <c r="H24" s="249"/>
    </row>
    <row r="25" spans="1:8" ht="92.25" customHeight="1" x14ac:dyDescent="0.25">
      <c r="A25" s="260" t="s">
        <v>15</v>
      </c>
      <c r="B25" s="374" t="s">
        <v>128</v>
      </c>
      <c r="C25" s="374"/>
      <c r="D25" s="374"/>
      <c r="E25" s="374"/>
      <c r="F25" s="374"/>
      <c r="G25" s="18"/>
      <c r="H25" s="249"/>
    </row>
    <row r="26" spans="1:8" ht="34.5" customHeight="1" x14ac:dyDescent="0.25">
      <c r="A26" s="260" t="s">
        <v>16</v>
      </c>
      <c r="B26" s="375">
        <v>107000</v>
      </c>
      <c r="C26" s="376"/>
      <c r="D26" s="376"/>
      <c r="E26" s="376"/>
      <c r="F26" s="376"/>
      <c r="G26" s="18"/>
      <c r="H26" s="249"/>
    </row>
    <row r="27" spans="1:8" ht="69" customHeight="1" x14ac:dyDescent="0.25">
      <c r="A27" s="260" t="s">
        <v>17</v>
      </c>
      <c r="B27" s="374" t="s">
        <v>129</v>
      </c>
      <c r="C27" s="374"/>
      <c r="D27" s="374"/>
      <c r="E27" s="374"/>
      <c r="F27" s="374"/>
      <c r="G27" s="18"/>
      <c r="H27" s="249"/>
    </row>
    <row r="28" spans="1:8" ht="108" customHeight="1" x14ac:dyDescent="0.25">
      <c r="A28" s="260" t="s">
        <v>18</v>
      </c>
      <c r="B28" s="374" t="s">
        <v>130</v>
      </c>
      <c r="C28" s="374"/>
      <c r="D28" s="374"/>
      <c r="E28" s="374"/>
      <c r="F28" s="374"/>
      <c r="G28" s="18"/>
      <c r="H28" s="249"/>
    </row>
  </sheetData>
  <mergeCells count="20">
    <mergeCell ref="C4:F4"/>
    <mergeCell ref="C8:F8"/>
    <mergeCell ref="C5:F5"/>
    <mergeCell ref="C6:F6"/>
    <mergeCell ref="G16:G21"/>
    <mergeCell ref="G1:G8"/>
    <mergeCell ref="B27:F27"/>
    <mergeCell ref="B28:F28"/>
    <mergeCell ref="B26:F26"/>
    <mergeCell ref="C7:F7"/>
    <mergeCell ref="A1:F1"/>
    <mergeCell ref="B2:F2"/>
    <mergeCell ref="B24:F24"/>
    <mergeCell ref="B25:F25"/>
    <mergeCell ref="A16:A21"/>
    <mergeCell ref="B22:F22"/>
    <mergeCell ref="B23:F23"/>
    <mergeCell ref="A9:A15"/>
    <mergeCell ref="A3:A8"/>
    <mergeCell ref="C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6"/>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131</v>
      </c>
      <c r="B2" s="374" t="s">
        <v>132</v>
      </c>
      <c r="C2" s="374"/>
      <c r="D2" s="374"/>
      <c r="E2" s="374"/>
      <c r="F2" s="374"/>
      <c r="G2" s="371"/>
      <c r="H2" s="249"/>
    </row>
    <row r="3" spans="1:8" ht="39.950000000000003" customHeight="1" x14ac:dyDescent="0.25">
      <c r="A3" s="373" t="s">
        <v>1</v>
      </c>
      <c r="B3" s="15" t="s">
        <v>135</v>
      </c>
      <c r="C3" s="377" t="s">
        <v>133</v>
      </c>
      <c r="D3" s="377"/>
      <c r="E3" s="377"/>
      <c r="F3" s="377"/>
      <c r="G3" s="371"/>
      <c r="H3" s="272" t="s">
        <v>515</v>
      </c>
    </row>
    <row r="4" spans="1:8" ht="39.950000000000003" customHeight="1" x14ac:dyDescent="0.25">
      <c r="A4" s="373"/>
      <c r="B4" s="15" t="s">
        <v>136</v>
      </c>
      <c r="C4" s="377" t="s">
        <v>134</v>
      </c>
      <c r="D4" s="377"/>
      <c r="E4" s="377"/>
      <c r="F4" s="377"/>
      <c r="G4" s="371"/>
      <c r="H4" s="255" t="s">
        <v>463</v>
      </c>
    </row>
    <row r="5" spans="1:8" ht="39.950000000000003" customHeight="1" x14ac:dyDescent="0.25">
      <c r="A5" s="373" t="s">
        <v>2</v>
      </c>
      <c r="B5" s="15"/>
      <c r="C5" s="245" t="s">
        <v>20</v>
      </c>
      <c r="D5" s="245">
        <v>2023</v>
      </c>
      <c r="E5" s="245">
        <v>2024</v>
      </c>
      <c r="F5" s="245">
        <v>2025</v>
      </c>
      <c r="G5" s="245" t="s">
        <v>492</v>
      </c>
      <c r="H5" s="266"/>
    </row>
    <row r="6" spans="1:8" ht="39.950000000000003" customHeight="1" x14ac:dyDescent="0.25">
      <c r="A6" s="373"/>
      <c r="B6" s="15" t="s">
        <v>135</v>
      </c>
      <c r="C6" s="68">
        <v>41</v>
      </c>
      <c r="D6" s="68">
        <v>42</v>
      </c>
      <c r="E6" s="68">
        <v>43</v>
      </c>
      <c r="F6" s="68">
        <v>44</v>
      </c>
      <c r="G6" s="68" t="s">
        <v>491</v>
      </c>
      <c r="H6" s="249"/>
    </row>
    <row r="7" spans="1:8" ht="39.950000000000003" customHeight="1" x14ac:dyDescent="0.25">
      <c r="A7" s="373"/>
      <c r="B7" s="15" t="s">
        <v>136</v>
      </c>
      <c r="C7" s="68">
        <v>24.1</v>
      </c>
      <c r="D7" s="68">
        <v>25</v>
      </c>
      <c r="E7" s="68">
        <v>26</v>
      </c>
      <c r="F7" s="68">
        <v>27</v>
      </c>
      <c r="G7" s="68" t="s">
        <v>491</v>
      </c>
      <c r="H7" s="249"/>
    </row>
    <row r="8" spans="1:8" ht="39.950000000000003" customHeight="1" x14ac:dyDescent="0.25">
      <c r="A8" s="373" t="s">
        <v>11</v>
      </c>
      <c r="B8" s="15" t="s">
        <v>135</v>
      </c>
      <c r="C8" s="18">
        <v>40</v>
      </c>
      <c r="D8" s="18">
        <v>40</v>
      </c>
      <c r="E8" s="18">
        <v>40</v>
      </c>
      <c r="F8" s="18">
        <v>40</v>
      </c>
      <c r="G8" s="390"/>
      <c r="H8" s="249"/>
    </row>
    <row r="9" spans="1:8" ht="39.950000000000003" customHeight="1" x14ac:dyDescent="0.25">
      <c r="A9" s="373"/>
      <c r="B9" s="15" t="s">
        <v>136</v>
      </c>
      <c r="C9" s="18">
        <v>60</v>
      </c>
      <c r="D9" s="18">
        <v>60</v>
      </c>
      <c r="E9" s="18">
        <v>60</v>
      </c>
      <c r="F9" s="18">
        <v>60</v>
      </c>
      <c r="G9" s="392"/>
      <c r="H9" s="249"/>
    </row>
    <row r="10" spans="1:8" ht="39.950000000000003" customHeight="1" x14ac:dyDescent="0.25">
      <c r="A10" s="260" t="s">
        <v>12</v>
      </c>
      <c r="B10" s="374" t="s">
        <v>92</v>
      </c>
      <c r="C10" s="374"/>
      <c r="D10" s="374"/>
      <c r="E10" s="374"/>
      <c r="F10" s="374"/>
      <c r="G10" s="18"/>
      <c r="H10" s="249"/>
    </row>
    <row r="11" spans="1:8" ht="28.5" customHeight="1" x14ac:dyDescent="0.25">
      <c r="A11" s="260" t="s">
        <v>13</v>
      </c>
      <c r="B11" s="389" t="s">
        <v>499</v>
      </c>
      <c r="C11" s="389"/>
      <c r="D11" s="389"/>
      <c r="E11" s="389"/>
      <c r="F11" s="389"/>
      <c r="G11" s="18"/>
      <c r="H11" s="249"/>
    </row>
    <row r="12" spans="1:8" ht="33" customHeight="1" x14ac:dyDescent="0.25">
      <c r="A12" s="260" t="s">
        <v>14</v>
      </c>
      <c r="B12" s="389" t="s">
        <v>499</v>
      </c>
      <c r="C12" s="389"/>
      <c r="D12" s="389"/>
      <c r="E12" s="389"/>
      <c r="F12" s="389"/>
      <c r="G12" s="18"/>
      <c r="H12" s="249"/>
    </row>
    <row r="13" spans="1:8" ht="98.25" customHeight="1" x14ac:dyDescent="0.25">
      <c r="A13" s="260" t="s">
        <v>15</v>
      </c>
      <c r="B13" s="374" t="s">
        <v>137</v>
      </c>
      <c r="C13" s="374"/>
      <c r="D13" s="374"/>
      <c r="E13" s="374"/>
      <c r="F13" s="374"/>
      <c r="G13" s="18"/>
      <c r="H13" s="249"/>
    </row>
    <row r="14" spans="1:8" ht="20.25" customHeight="1" x14ac:dyDescent="0.25">
      <c r="A14" s="260" t="s">
        <v>16</v>
      </c>
      <c r="B14" s="375">
        <v>475574000</v>
      </c>
      <c r="C14" s="376"/>
      <c r="D14" s="376"/>
      <c r="E14" s="376"/>
      <c r="F14" s="376"/>
      <c r="G14" s="18"/>
      <c r="H14" s="249"/>
    </row>
    <row r="15" spans="1:8" ht="57.75" customHeight="1" x14ac:dyDescent="0.25">
      <c r="A15" s="260" t="s">
        <v>17</v>
      </c>
      <c r="B15" s="374" t="s">
        <v>138</v>
      </c>
      <c r="C15" s="374"/>
      <c r="D15" s="374"/>
      <c r="E15" s="374"/>
      <c r="F15" s="374"/>
      <c r="G15" s="18"/>
      <c r="H15" s="249"/>
    </row>
    <row r="16" spans="1:8" ht="79.5" customHeight="1" x14ac:dyDescent="0.25">
      <c r="A16" s="260" t="s">
        <v>18</v>
      </c>
      <c r="B16" s="374" t="s">
        <v>139</v>
      </c>
      <c r="C16" s="374"/>
      <c r="D16" s="374"/>
      <c r="E16" s="374"/>
      <c r="F16" s="374"/>
      <c r="G16" s="18"/>
      <c r="H16" s="249"/>
    </row>
  </sheetData>
  <mergeCells count="16">
    <mergeCell ref="A8:A9"/>
    <mergeCell ref="B10:F10"/>
    <mergeCell ref="B11:F11"/>
    <mergeCell ref="A5:A7"/>
    <mergeCell ref="A1:F1"/>
    <mergeCell ref="B2:F2"/>
    <mergeCell ref="A3:A4"/>
    <mergeCell ref="C3:F3"/>
    <mergeCell ref="C4:F4"/>
    <mergeCell ref="G1:G4"/>
    <mergeCell ref="B15:F15"/>
    <mergeCell ref="B16:F16"/>
    <mergeCell ref="B12:F12"/>
    <mergeCell ref="B13:F13"/>
    <mergeCell ref="B14:F14"/>
    <mergeCell ref="G8:G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2"/>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263"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140</v>
      </c>
      <c r="B2" s="374" t="s">
        <v>141</v>
      </c>
      <c r="C2" s="374"/>
      <c r="D2" s="374"/>
      <c r="E2" s="374"/>
      <c r="F2" s="374"/>
      <c r="G2" s="371"/>
      <c r="H2" s="246"/>
    </row>
    <row r="3" spans="1:8" ht="39.950000000000003" customHeight="1" x14ac:dyDescent="0.25">
      <c r="A3" s="373" t="s">
        <v>1</v>
      </c>
      <c r="B3" s="15" t="s">
        <v>142</v>
      </c>
      <c r="C3" s="383" t="s">
        <v>357</v>
      </c>
      <c r="D3" s="383"/>
      <c r="E3" s="383"/>
      <c r="F3" s="383"/>
      <c r="G3" s="371"/>
      <c r="H3" s="272" t="s">
        <v>516</v>
      </c>
    </row>
    <row r="4" spans="1:8" ht="39.950000000000003" customHeight="1" x14ac:dyDescent="0.25">
      <c r="A4" s="373"/>
      <c r="B4" s="15" t="s">
        <v>143</v>
      </c>
      <c r="C4" s="383" t="s">
        <v>356</v>
      </c>
      <c r="D4" s="383"/>
      <c r="E4" s="383"/>
      <c r="F4" s="383"/>
      <c r="G4" s="371"/>
      <c r="H4" s="272" t="s">
        <v>517</v>
      </c>
    </row>
    <row r="5" spans="1:8" ht="39.950000000000003" customHeight="1" x14ac:dyDescent="0.25">
      <c r="A5" s="373"/>
      <c r="B5" s="15" t="s">
        <v>144</v>
      </c>
      <c r="C5" s="383" t="s">
        <v>358</v>
      </c>
      <c r="D5" s="383"/>
      <c r="E5" s="383"/>
      <c r="F5" s="383"/>
      <c r="G5" s="371"/>
      <c r="H5" s="272" t="s">
        <v>518</v>
      </c>
    </row>
    <row r="6" spans="1:8" ht="39.950000000000003" customHeight="1" x14ac:dyDescent="0.25">
      <c r="A6" s="373"/>
      <c r="B6" s="15" t="s">
        <v>145</v>
      </c>
      <c r="C6" s="377" t="s">
        <v>149</v>
      </c>
      <c r="D6" s="377"/>
      <c r="E6" s="377"/>
      <c r="F6" s="377"/>
      <c r="G6" s="371"/>
      <c r="H6" s="255" t="s">
        <v>519</v>
      </c>
    </row>
    <row r="7" spans="1:8" ht="39.950000000000003" customHeight="1" x14ac:dyDescent="0.25">
      <c r="A7" s="373" t="s">
        <v>2</v>
      </c>
      <c r="B7" s="15"/>
      <c r="C7" s="245" t="s">
        <v>20</v>
      </c>
      <c r="D7" s="245">
        <v>2023</v>
      </c>
      <c r="E7" s="245">
        <v>2024</v>
      </c>
      <c r="F7" s="245">
        <v>2025</v>
      </c>
      <c r="G7" s="245" t="s">
        <v>492</v>
      </c>
      <c r="H7" s="286"/>
    </row>
    <row r="8" spans="1:8" ht="39.950000000000003" customHeight="1" x14ac:dyDescent="0.25">
      <c r="A8" s="373"/>
      <c r="B8" s="15" t="s">
        <v>142</v>
      </c>
      <c r="C8" s="284">
        <f>320/720*100</f>
        <v>44.444444444444443</v>
      </c>
      <c r="D8" s="68">
        <v>45</v>
      </c>
      <c r="E8" s="68">
        <v>47</v>
      </c>
      <c r="F8" s="68">
        <v>48</v>
      </c>
      <c r="G8" s="68" t="s">
        <v>491</v>
      </c>
      <c r="H8" s="246"/>
    </row>
    <row r="9" spans="1:8" ht="39.950000000000003" customHeight="1" x14ac:dyDescent="0.25">
      <c r="A9" s="373"/>
      <c r="B9" s="15" t="s">
        <v>143</v>
      </c>
      <c r="C9" s="285">
        <f>114/13082*100</f>
        <v>0.87142638740253775</v>
      </c>
      <c r="D9" s="68">
        <v>1.5</v>
      </c>
      <c r="E9" s="68">
        <v>2</v>
      </c>
      <c r="F9" s="68">
        <v>2.5</v>
      </c>
      <c r="G9" s="68" t="s">
        <v>491</v>
      </c>
      <c r="H9" s="246"/>
    </row>
    <row r="10" spans="1:8" ht="39.950000000000003" customHeight="1" x14ac:dyDescent="0.25">
      <c r="A10" s="373"/>
      <c r="B10" s="15" t="s">
        <v>144</v>
      </c>
      <c r="C10" s="68">
        <v>9</v>
      </c>
      <c r="D10" s="68">
        <f>C10+5</f>
        <v>14</v>
      </c>
      <c r="E10" s="68">
        <f>D10+6</f>
        <v>20</v>
      </c>
      <c r="F10" s="68">
        <f>E10+7</f>
        <v>27</v>
      </c>
      <c r="G10" s="68" t="s">
        <v>493</v>
      </c>
      <c r="H10" s="246"/>
    </row>
    <row r="11" spans="1:8" ht="39.950000000000003" customHeight="1" x14ac:dyDescent="0.25">
      <c r="A11" s="373"/>
      <c r="B11" s="15" t="s">
        <v>145</v>
      </c>
      <c r="C11" s="68">
        <f>16+ 5+10</f>
        <v>31</v>
      </c>
      <c r="D11" s="68">
        <f>C11+30</f>
        <v>61</v>
      </c>
      <c r="E11" s="68">
        <f t="shared" ref="E11:F11" si="0">D11+30</f>
        <v>91</v>
      </c>
      <c r="F11" s="68">
        <f t="shared" si="0"/>
        <v>121</v>
      </c>
      <c r="G11" s="68" t="s">
        <v>493</v>
      </c>
      <c r="H11" s="246"/>
    </row>
    <row r="12" spans="1:8" ht="39.950000000000003" customHeight="1" x14ac:dyDescent="0.25">
      <c r="A12" s="373" t="s">
        <v>11</v>
      </c>
      <c r="B12" s="15" t="s">
        <v>142</v>
      </c>
      <c r="C12" s="18">
        <v>25</v>
      </c>
      <c r="D12" s="18">
        <v>25</v>
      </c>
      <c r="E12" s="18">
        <v>25</v>
      </c>
      <c r="F12" s="18">
        <v>25</v>
      </c>
      <c r="G12" s="390"/>
      <c r="H12" s="246"/>
    </row>
    <row r="13" spans="1:8" ht="39.950000000000003" customHeight="1" x14ac:dyDescent="0.25">
      <c r="A13" s="373"/>
      <c r="B13" s="15" t="s">
        <v>143</v>
      </c>
      <c r="C13" s="18">
        <v>25</v>
      </c>
      <c r="D13" s="18">
        <v>25</v>
      </c>
      <c r="E13" s="18">
        <v>25</v>
      </c>
      <c r="F13" s="18">
        <v>25</v>
      </c>
      <c r="G13" s="391"/>
      <c r="H13" s="246"/>
    </row>
    <row r="14" spans="1:8" ht="39.950000000000003" customHeight="1" x14ac:dyDescent="0.25">
      <c r="A14" s="373"/>
      <c r="B14" s="15" t="s">
        <v>144</v>
      </c>
      <c r="C14" s="18">
        <v>25</v>
      </c>
      <c r="D14" s="18">
        <v>25</v>
      </c>
      <c r="E14" s="18">
        <v>25</v>
      </c>
      <c r="F14" s="18">
        <v>25</v>
      </c>
      <c r="G14" s="391"/>
      <c r="H14" s="246"/>
    </row>
    <row r="15" spans="1:8" ht="39.950000000000003" customHeight="1" x14ac:dyDescent="0.25">
      <c r="A15" s="373"/>
      <c r="B15" s="15" t="s">
        <v>145</v>
      </c>
      <c r="C15" s="18">
        <v>25</v>
      </c>
      <c r="D15" s="18">
        <v>25</v>
      </c>
      <c r="E15" s="18">
        <v>25</v>
      </c>
      <c r="F15" s="18">
        <v>25</v>
      </c>
      <c r="G15" s="392"/>
      <c r="H15" s="246"/>
    </row>
    <row r="16" spans="1:8" ht="39.950000000000003" customHeight="1" x14ac:dyDescent="0.25">
      <c r="A16" s="260" t="s">
        <v>12</v>
      </c>
      <c r="B16" s="374" t="s">
        <v>150</v>
      </c>
      <c r="C16" s="374"/>
      <c r="D16" s="374"/>
      <c r="E16" s="374"/>
      <c r="F16" s="374"/>
      <c r="G16" s="18"/>
      <c r="H16" s="246"/>
    </row>
    <row r="17" spans="1:8" ht="41.25" customHeight="1" x14ac:dyDescent="0.25">
      <c r="A17" s="260" t="s">
        <v>13</v>
      </c>
      <c r="B17" s="396" t="s">
        <v>500</v>
      </c>
      <c r="C17" s="374"/>
      <c r="D17" s="374"/>
      <c r="E17" s="374"/>
      <c r="F17" s="374"/>
      <c r="G17" s="246"/>
      <c r="H17" s="246"/>
    </row>
    <row r="18" spans="1:8" ht="33" customHeight="1" x14ac:dyDescent="0.25">
      <c r="A18" s="260" t="s">
        <v>14</v>
      </c>
      <c r="B18" s="374" t="s">
        <v>151</v>
      </c>
      <c r="C18" s="374"/>
      <c r="D18" s="374"/>
      <c r="E18" s="374"/>
      <c r="F18" s="374"/>
      <c r="G18" s="18"/>
      <c r="H18" s="246"/>
    </row>
    <row r="19" spans="1:8" ht="52.5" customHeight="1" x14ac:dyDescent="0.25">
      <c r="A19" s="260" t="s">
        <v>15</v>
      </c>
      <c r="B19" s="374" t="s">
        <v>152</v>
      </c>
      <c r="C19" s="374"/>
      <c r="D19" s="374"/>
      <c r="E19" s="374"/>
      <c r="F19" s="374"/>
      <c r="G19" s="18"/>
      <c r="H19" s="246"/>
    </row>
    <row r="20" spans="1:8" ht="20.25" customHeight="1" x14ac:dyDescent="0.25">
      <c r="A20" s="260" t="s">
        <v>16</v>
      </c>
      <c r="B20" s="375">
        <v>551000</v>
      </c>
      <c r="C20" s="376"/>
      <c r="D20" s="376"/>
      <c r="E20" s="376"/>
      <c r="F20" s="376"/>
      <c r="G20" s="18"/>
      <c r="H20" s="246"/>
    </row>
    <row r="21" spans="1:8" ht="57.75" customHeight="1" x14ac:dyDescent="0.25">
      <c r="A21" s="260" t="s">
        <v>17</v>
      </c>
      <c r="B21" s="374" t="s">
        <v>153</v>
      </c>
      <c r="C21" s="374"/>
      <c r="D21" s="374"/>
      <c r="E21" s="374"/>
      <c r="F21" s="374"/>
      <c r="G21" s="18"/>
      <c r="H21" s="246"/>
    </row>
    <row r="22" spans="1:8" ht="61.5" customHeight="1" x14ac:dyDescent="0.25">
      <c r="A22" s="260" t="s">
        <v>18</v>
      </c>
      <c r="B22" s="374" t="s">
        <v>154</v>
      </c>
      <c r="C22" s="374"/>
      <c r="D22" s="374"/>
      <c r="E22" s="374"/>
      <c r="F22" s="374"/>
      <c r="G22" s="18"/>
      <c r="H22" s="246"/>
    </row>
  </sheetData>
  <mergeCells count="18">
    <mergeCell ref="C4:F4"/>
    <mergeCell ref="C5:F5"/>
    <mergeCell ref="G12:G15"/>
    <mergeCell ref="G1:G6"/>
    <mergeCell ref="B16:F16"/>
    <mergeCell ref="B22:F22"/>
    <mergeCell ref="B17:F17"/>
    <mergeCell ref="B18:F18"/>
    <mergeCell ref="B19:F19"/>
    <mergeCell ref="B20:F20"/>
    <mergeCell ref="B21:F21"/>
    <mergeCell ref="A1:F1"/>
    <mergeCell ref="A7:A11"/>
    <mergeCell ref="A12:A15"/>
    <mergeCell ref="B2:F2"/>
    <mergeCell ref="A3:A6"/>
    <mergeCell ref="C3:F3"/>
    <mergeCell ref="C6:F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155</v>
      </c>
      <c r="B2" s="374" t="s">
        <v>159</v>
      </c>
      <c r="C2" s="374"/>
      <c r="D2" s="374"/>
      <c r="E2" s="374"/>
      <c r="F2" s="374"/>
      <c r="G2" s="371"/>
      <c r="H2" s="249"/>
    </row>
    <row r="3" spans="1:8" ht="39.950000000000003" customHeight="1" x14ac:dyDescent="0.25">
      <c r="A3" s="373" t="s">
        <v>1</v>
      </c>
      <c r="B3" s="15" t="s">
        <v>156</v>
      </c>
      <c r="C3" s="383" t="s">
        <v>494</v>
      </c>
      <c r="D3" s="383"/>
      <c r="E3" s="383"/>
      <c r="F3" s="383"/>
      <c r="G3" s="371"/>
      <c r="H3" s="272" t="s">
        <v>523</v>
      </c>
    </row>
    <row r="4" spans="1:8" ht="39.950000000000003" customHeight="1" x14ac:dyDescent="0.25">
      <c r="A4" s="373"/>
      <c r="B4" s="15" t="s">
        <v>157</v>
      </c>
      <c r="C4" s="383" t="s">
        <v>495</v>
      </c>
      <c r="D4" s="383"/>
      <c r="E4" s="383"/>
      <c r="F4" s="383"/>
      <c r="G4" s="371"/>
      <c r="H4" s="272" t="s">
        <v>522</v>
      </c>
    </row>
    <row r="5" spans="1:8" ht="39.950000000000003" customHeight="1" x14ac:dyDescent="0.25">
      <c r="A5" s="373"/>
      <c r="B5" s="15" t="s">
        <v>158</v>
      </c>
      <c r="C5" s="383" t="s">
        <v>360</v>
      </c>
      <c r="D5" s="383"/>
      <c r="E5" s="383"/>
      <c r="F5" s="383"/>
      <c r="G5" s="371"/>
      <c r="H5" s="272" t="s">
        <v>521</v>
      </c>
    </row>
    <row r="6" spans="1:8" ht="39.950000000000003" customHeight="1" x14ac:dyDescent="0.25">
      <c r="A6" s="373" t="s">
        <v>2</v>
      </c>
      <c r="B6" s="15"/>
      <c r="C6" s="245" t="s">
        <v>20</v>
      </c>
      <c r="D6" s="245">
        <v>2023</v>
      </c>
      <c r="E6" s="245">
        <v>2024</v>
      </c>
      <c r="F6" s="245">
        <v>2025</v>
      </c>
      <c r="G6" s="245" t="s">
        <v>492</v>
      </c>
      <c r="H6" s="266"/>
    </row>
    <row r="7" spans="1:8" ht="39.950000000000003" customHeight="1" x14ac:dyDescent="0.25">
      <c r="A7" s="373"/>
      <c r="B7" s="15" t="s">
        <v>156</v>
      </c>
      <c r="C7" s="68">
        <v>38</v>
      </c>
      <c r="D7" s="68">
        <v>80</v>
      </c>
      <c r="E7" s="68">
        <v>120</v>
      </c>
      <c r="F7" s="68">
        <v>160</v>
      </c>
      <c r="G7" s="68" t="s">
        <v>493</v>
      </c>
      <c r="H7" s="249"/>
    </row>
    <row r="8" spans="1:8" ht="39.950000000000003" customHeight="1" x14ac:dyDescent="0.25">
      <c r="A8" s="373"/>
      <c r="B8" s="15" t="s">
        <v>157</v>
      </c>
      <c r="C8" s="68">
        <v>13.5</v>
      </c>
      <c r="D8" s="68">
        <v>21</v>
      </c>
      <c r="E8" s="68">
        <v>32</v>
      </c>
      <c r="F8" s="68">
        <v>43</v>
      </c>
      <c r="G8" s="68" t="s">
        <v>493</v>
      </c>
      <c r="H8" s="249"/>
    </row>
    <row r="9" spans="1:8" ht="39.950000000000003" customHeight="1" x14ac:dyDescent="0.25">
      <c r="A9" s="373"/>
      <c r="B9" s="15" t="s">
        <v>158</v>
      </c>
      <c r="C9" s="68">
        <v>9</v>
      </c>
      <c r="D9" s="68">
        <f>C9+10</f>
        <v>19</v>
      </c>
      <c r="E9" s="68">
        <f t="shared" ref="E9:F9" si="0">D9+10</f>
        <v>29</v>
      </c>
      <c r="F9" s="68">
        <f t="shared" si="0"/>
        <v>39</v>
      </c>
      <c r="G9" s="68" t="s">
        <v>493</v>
      </c>
      <c r="H9" s="249"/>
    </row>
    <row r="10" spans="1:8" ht="39.950000000000003" customHeight="1" x14ac:dyDescent="0.25">
      <c r="A10" s="373" t="s">
        <v>11</v>
      </c>
      <c r="B10" s="15" t="s">
        <v>156</v>
      </c>
      <c r="C10" s="18">
        <v>30</v>
      </c>
      <c r="D10" s="18">
        <v>30</v>
      </c>
      <c r="E10" s="18">
        <v>30</v>
      </c>
      <c r="F10" s="18">
        <v>30</v>
      </c>
      <c r="G10" s="390"/>
      <c r="H10" s="249"/>
    </row>
    <row r="11" spans="1:8" ht="39.950000000000003" customHeight="1" x14ac:dyDescent="0.25">
      <c r="A11" s="373"/>
      <c r="B11" s="15" t="s">
        <v>157</v>
      </c>
      <c r="C11" s="18">
        <v>40</v>
      </c>
      <c r="D11" s="18">
        <v>40</v>
      </c>
      <c r="E11" s="18">
        <v>40</v>
      </c>
      <c r="F11" s="18">
        <v>40</v>
      </c>
      <c r="G11" s="391"/>
      <c r="H11" s="249"/>
    </row>
    <row r="12" spans="1:8" ht="39.950000000000003" customHeight="1" x14ac:dyDescent="0.25">
      <c r="A12" s="373"/>
      <c r="B12" s="15" t="s">
        <v>158</v>
      </c>
      <c r="C12" s="18">
        <v>30</v>
      </c>
      <c r="D12" s="18">
        <v>30</v>
      </c>
      <c r="E12" s="18">
        <v>30</v>
      </c>
      <c r="F12" s="18">
        <v>30</v>
      </c>
      <c r="G12" s="392"/>
      <c r="H12" s="249"/>
    </row>
    <row r="13" spans="1:8" ht="39.950000000000003" customHeight="1" x14ac:dyDescent="0.25">
      <c r="A13" s="260" t="s">
        <v>12</v>
      </c>
      <c r="B13" s="374" t="s">
        <v>150</v>
      </c>
      <c r="C13" s="374"/>
      <c r="D13" s="374"/>
      <c r="E13" s="374"/>
      <c r="F13" s="374"/>
      <c r="G13" s="343"/>
      <c r="H13" s="249"/>
    </row>
    <row r="14" spans="1:8" ht="41.25" customHeight="1" x14ac:dyDescent="0.25">
      <c r="A14" s="260" t="s">
        <v>13</v>
      </c>
      <c r="B14" s="374" t="s">
        <v>501</v>
      </c>
      <c r="C14" s="374"/>
      <c r="D14" s="374"/>
      <c r="E14" s="374"/>
      <c r="F14" s="374"/>
      <c r="G14" s="246"/>
      <c r="H14" s="249"/>
    </row>
    <row r="15" spans="1:8" ht="36" customHeight="1" x14ac:dyDescent="0.25">
      <c r="A15" s="260" t="s">
        <v>14</v>
      </c>
      <c r="B15" s="374" t="s">
        <v>163</v>
      </c>
      <c r="C15" s="374"/>
      <c r="D15" s="374"/>
      <c r="E15" s="374"/>
      <c r="F15" s="374"/>
      <c r="G15" s="18"/>
      <c r="H15" s="249"/>
    </row>
    <row r="16" spans="1:8" ht="52.5" customHeight="1" x14ac:dyDescent="0.25">
      <c r="A16" s="260" t="s">
        <v>15</v>
      </c>
      <c r="B16" s="374" t="s">
        <v>164</v>
      </c>
      <c r="C16" s="374"/>
      <c r="D16" s="374"/>
      <c r="E16" s="374"/>
      <c r="F16" s="374"/>
      <c r="G16" s="18"/>
      <c r="H16" s="249"/>
    </row>
    <row r="17" spans="1:8" ht="20.25" customHeight="1" x14ac:dyDescent="0.25">
      <c r="A17" s="260" t="s">
        <v>16</v>
      </c>
      <c r="B17" s="375">
        <v>316849000</v>
      </c>
      <c r="C17" s="376"/>
      <c r="D17" s="376"/>
      <c r="E17" s="376"/>
      <c r="F17" s="376"/>
      <c r="G17" s="18"/>
      <c r="H17" s="249"/>
    </row>
    <row r="18" spans="1:8" ht="81.75" customHeight="1" x14ac:dyDescent="0.25">
      <c r="A18" s="260" t="s">
        <v>17</v>
      </c>
      <c r="B18" s="374" t="s">
        <v>165</v>
      </c>
      <c r="C18" s="374"/>
      <c r="D18" s="374"/>
      <c r="E18" s="374"/>
      <c r="F18" s="374"/>
      <c r="G18" s="18"/>
      <c r="H18" s="249"/>
    </row>
    <row r="19" spans="1:8" ht="12.75" customHeight="1" x14ac:dyDescent="0.25">
      <c r="A19" s="260" t="s">
        <v>18</v>
      </c>
      <c r="B19" s="374" t="s">
        <v>166</v>
      </c>
      <c r="C19" s="374"/>
      <c r="D19" s="374"/>
      <c r="E19" s="374"/>
      <c r="F19" s="374"/>
      <c r="G19" s="18"/>
      <c r="H19" s="249"/>
    </row>
  </sheetData>
  <mergeCells count="17">
    <mergeCell ref="A6:A9"/>
    <mergeCell ref="A10:A12"/>
    <mergeCell ref="G10:G12"/>
    <mergeCell ref="A1:F1"/>
    <mergeCell ref="B2:F2"/>
    <mergeCell ref="A3:A5"/>
    <mergeCell ref="C3:F3"/>
    <mergeCell ref="C4:F4"/>
    <mergeCell ref="C5:F5"/>
    <mergeCell ref="G1:G5"/>
    <mergeCell ref="B19:F19"/>
    <mergeCell ref="B16:F16"/>
    <mergeCell ref="B17:F17"/>
    <mergeCell ref="B18:F18"/>
    <mergeCell ref="B13:F13"/>
    <mergeCell ref="B14:F14"/>
    <mergeCell ref="B15:F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167</v>
      </c>
      <c r="B2" s="374" t="s">
        <v>173</v>
      </c>
      <c r="C2" s="374"/>
      <c r="D2" s="374"/>
      <c r="E2" s="374"/>
      <c r="F2" s="374"/>
      <c r="G2" s="371"/>
      <c r="H2" s="249"/>
    </row>
    <row r="3" spans="1:8" ht="39.950000000000003" customHeight="1" x14ac:dyDescent="0.25">
      <c r="A3" s="373" t="s">
        <v>1</v>
      </c>
      <c r="B3" s="15" t="s">
        <v>168</v>
      </c>
      <c r="C3" s="374" t="s">
        <v>174</v>
      </c>
      <c r="D3" s="374"/>
      <c r="E3" s="374"/>
      <c r="F3" s="374"/>
      <c r="G3" s="371"/>
      <c r="H3" s="255" t="s">
        <v>464</v>
      </c>
    </row>
    <row r="4" spans="1:8" ht="39.950000000000003" customHeight="1" x14ac:dyDescent="0.25">
      <c r="A4" s="373"/>
      <c r="B4" s="15" t="s">
        <v>169</v>
      </c>
      <c r="C4" s="374" t="s">
        <v>175</v>
      </c>
      <c r="D4" s="374"/>
      <c r="E4" s="374"/>
      <c r="F4" s="374"/>
      <c r="G4" s="371"/>
      <c r="H4" s="255" t="s">
        <v>465</v>
      </c>
    </row>
    <row r="5" spans="1:8" ht="39.950000000000003" customHeight="1" x14ac:dyDescent="0.25">
      <c r="A5" s="373"/>
      <c r="B5" s="15" t="s">
        <v>170</v>
      </c>
      <c r="C5" s="374" t="s">
        <v>176</v>
      </c>
      <c r="D5" s="374"/>
      <c r="E5" s="374"/>
      <c r="F5" s="374"/>
      <c r="G5" s="371"/>
      <c r="H5" s="255" t="s">
        <v>466</v>
      </c>
    </row>
    <row r="6" spans="1:8" ht="39.950000000000003" customHeight="1" x14ac:dyDescent="0.25">
      <c r="A6" s="373"/>
      <c r="B6" s="15" t="s">
        <v>171</v>
      </c>
      <c r="C6" s="376" t="s">
        <v>362</v>
      </c>
      <c r="D6" s="376"/>
      <c r="E6" s="376"/>
      <c r="F6" s="376"/>
      <c r="G6" s="371"/>
      <c r="H6" s="287" t="s">
        <v>467</v>
      </c>
    </row>
    <row r="7" spans="1:8" ht="39.950000000000003" customHeight="1" x14ac:dyDescent="0.25">
      <c r="A7" s="373"/>
      <c r="B7" s="15" t="s">
        <v>172</v>
      </c>
      <c r="C7" s="376" t="s">
        <v>430</v>
      </c>
      <c r="D7" s="376"/>
      <c r="E7" s="376"/>
      <c r="F7" s="376"/>
      <c r="G7" s="371"/>
      <c r="H7" s="287" t="s">
        <v>524</v>
      </c>
    </row>
    <row r="8" spans="1:8" ht="39.950000000000003" customHeight="1" x14ac:dyDescent="0.25">
      <c r="A8" s="373" t="s">
        <v>2</v>
      </c>
      <c r="B8" s="15"/>
      <c r="C8" s="245" t="s">
        <v>20</v>
      </c>
      <c r="D8" s="245">
        <v>2023</v>
      </c>
      <c r="E8" s="245">
        <v>2024</v>
      </c>
      <c r="F8" s="245">
        <v>2025</v>
      </c>
      <c r="G8" s="245" t="s">
        <v>492</v>
      </c>
      <c r="H8" s="266"/>
    </row>
    <row r="9" spans="1:8" ht="39.950000000000003" customHeight="1" x14ac:dyDescent="0.25">
      <c r="A9" s="373"/>
      <c r="B9" s="15" t="s">
        <v>168</v>
      </c>
      <c r="C9" s="269">
        <f>50+24</f>
        <v>74</v>
      </c>
      <c r="D9" s="269">
        <v>80</v>
      </c>
      <c r="E9" s="269">
        <v>90</v>
      </c>
      <c r="F9" s="269">
        <v>100</v>
      </c>
      <c r="G9" s="269" t="s">
        <v>493</v>
      </c>
      <c r="H9" s="249"/>
    </row>
    <row r="10" spans="1:8" ht="39.950000000000003" customHeight="1" x14ac:dyDescent="0.25">
      <c r="A10" s="373"/>
      <c r="B10" s="15" t="s">
        <v>169</v>
      </c>
      <c r="C10" s="68">
        <f>13+12</f>
        <v>25</v>
      </c>
      <c r="D10" s="68">
        <f>25+15</f>
        <v>40</v>
      </c>
      <c r="E10" s="68">
        <v>55</v>
      </c>
      <c r="F10" s="68">
        <v>70</v>
      </c>
      <c r="G10" s="68" t="s">
        <v>493</v>
      </c>
      <c r="H10" s="249"/>
    </row>
    <row r="11" spans="1:8" ht="39.950000000000003" customHeight="1" x14ac:dyDescent="0.25">
      <c r="A11" s="373"/>
      <c r="B11" s="15" t="s">
        <v>170</v>
      </c>
      <c r="C11" s="68">
        <f>3.38+7.1+9.6</f>
        <v>20.079999999999998</v>
      </c>
      <c r="D11" s="69">
        <f>C11+9</f>
        <v>29.08</v>
      </c>
      <c r="E11" s="69">
        <f>D11+10</f>
        <v>39.08</v>
      </c>
      <c r="F11" s="69">
        <f>E11+11</f>
        <v>50.08</v>
      </c>
      <c r="G11" s="18" t="s">
        <v>493</v>
      </c>
      <c r="H11" s="249"/>
    </row>
    <row r="12" spans="1:8" ht="39.950000000000003" customHeight="1" x14ac:dyDescent="0.25">
      <c r="A12" s="373"/>
      <c r="B12" s="15" t="s">
        <v>171</v>
      </c>
      <c r="C12" s="268">
        <v>24</v>
      </c>
      <c r="D12" s="268">
        <v>45</v>
      </c>
      <c r="E12" s="268">
        <v>60</v>
      </c>
      <c r="F12" s="268">
        <v>75</v>
      </c>
      <c r="G12" s="268" t="s">
        <v>493</v>
      </c>
      <c r="H12" s="249"/>
    </row>
    <row r="13" spans="1:8" ht="39.950000000000003" customHeight="1" x14ac:dyDescent="0.25">
      <c r="A13" s="373"/>
      <c r="B13" s="15" t="s">
        <v>172</v>
      </c>
      <c r="C13" s="68">
        <v>40</v>
      </c>
      <c r="D13" s="68">
        <v>80</v>
      </c>
      <c r="E13" s="68">
        <v>125</v>
      </c>
      <c r="F13" s="68">
        <v>170</v>
      </c>
      <c r="G13" s="68" t="s">
        <v>493</v>
      </c>
      <c r="H13" s="249"/>
    </row>
    <row r="14" spans="1:8" ht="39.950000000000003" customHeight="1" x14ac:dyDescent="0.25">
      <c r="A14" s="373" t="s">
        <v>11</v>
      </c>
      <c r="B14" s="15" t="s">
        <v>168</v>
      </c>
      <c r="C14" s="18">
        <v>20</v>
      </c>
      <c r="D14" s="18">
        <v>20</v>
      </c>
      <c r="E14" s="18">
        <v>20</v>
      </c>
      <c r="F14" s="18">
        <v>20</v>
      </c>
      <c r="G14" s="390"/>
      <c r="H14" s="249"/>
    </row>
    <row r="15" spans="1:8" ht="39.950000000000003" customHeight="1" x14ac:dyDescent="0.25">
      <c r="A15" s="373"/>
      <c r="B15" s="15" t="s">
        <v>169</v>
      </c>
      <c r="C15" s="18">
        <v>20</v>
      </c>
      <c r="D15" s="18">
        <v>20</v>
      </c>
      <c r="E15" s="18">
        <v>20</v>
      </c>
      <c r="F15" s="18">
        <v>20</v>
      </c>
      <c r="G15" s="391"/>
      <c r="H15" s="249"/>
    </row>
    <row r="16" spans="1:8" ht="39.950000000000003" customHeight="1" x14ac:dyDescent="0.25">
      <c r="A16" s="373"/>
      <c r="B16" s="15" t="s">
        <v>170</v>
      </c>
      <c r="C16" s="18">
        <v>20</v>
      </c>
      <c r="D16" s="18">
        <v>20</v>
      </c>
      <c r="E16" s="18">
        <v>20</v>
      </c>
      <c r="F16" s="18">
        <v>20</v>
      </c>
      <c r="G16" s="391"/>
      <c r="H16" s="249"/>
    </row>
    <row r="17" spans="1:8" ht="39.950000000000003" customHeight="1" x14ac:dyDescent="0.25">
      <c r="A17" s="373"/>
      <c r="B17" s="15" t="s">
        <v>171</v>
      </c>
      <c r="C17" s="18">
        <v>20</v>
      </c>
      <c r="D17" s="18">
        <v>20</v>
      </c>
      <c r="E17" s="18">
        <v>20</v>
      </c>
      <c r="F17" s="18">
        <v>20</v>
      </c>
      <c r="G17" s="391"/>
      <c r="H17" s="249"/>
    </row>
    <row r="18" spans="1:8" ht="39.950000000000003" customHeight="1" x14ac:dyDescent="0.25">
      <c r="A18" s="373"/>
      <c r="B18" s="15" t="s">
        <v>172</v>
      </c>
      <c r="C18" s="18">
        <v>20</v>
      </c>
      <c r="D18" s="18">
        <v>20</v>
      </c>
      <c r="E18" s="18">
        <v>20</v>
      </c>
      <c r="F18" s="18">
        <v>20</v>
      </c>
      <c r="G18" s="392"/>
      <c r="H18" s="249"/>
    </row>
    <row r="19" spans="1:8" ht="39.950000000000003" customHeight="1" x14ac:dyDescent="0.25">
      <c r="A19" s="260" t="s">
        <v>12</v>
      </c>
      <c r="B19" s="374" t="s">
        <v>150</v>
      </c>
      <c r="C19" s="374"/>
      <c r="D19" s="374"/>
      <c r="E19" s="374"/>
      <c r="F19" s="374"/>
      <c r="G19" s="18"/>
      <c r="H19" s="249"/>
    </row>
    <row r="20" spans="1:8" ht="41.25" customHeight="1" x14ac:dyDescent="0.25">
      <c r="A20" s="260" t="s">
        <v>13</v>
      </c>
      <c r="B20" s="396" t="s">
        <v>502</v>
      </c>
      <c r="C20" s="374"/>
      <c r="D20" s="374"/>
      <c r="E20" s="374"/>
      <c r="F20" s="374"/>
      <c r="G20" s="246"/>
      <c r="H20" s="249"/>
    </row>
    <row r="21" spans="1:8" ht="70.5" customHeight="1" x14ac:dyDescent="0.25">
      <c r="A21" s="260" t="s">
        <v>14</v>
      </c>
      <c r="B21" s="374" t="s">
        <v>179</v>
      </c>
      <c r="C21" s="374"/>
      <c r="D21" s="374"/>
      <c r="E21" s="374"/>
      <c r="F21" s="374"/>
      <c r="G21" s="18"/>
      <c r="H21" s="249"/>
    </row>
    <row r="22" spans="1:8" ht="52.5" customHeight="1" x14ac:dyDescent="0.25">
      <c r="A22" s="260" t="s">
        <v>15</v>
      </c>
      <c r="B22" s="374" t="s">
        <v>180</v>
      </c>
      <c r="C22" s="374"/>
      <c r="D22" s="374"/>
      <c r="E22" s="374"/>
      <c r="F22" s="374"/>
      <c r="G22" s="18"/>
      <c r="H22" s="249"/>
    </row>
    <row r="23" spans="1:8" ht="20.25" customHeight="1" x14ac:dyDescent="0.25">
      <c r="A23" s="260" t="s">
        <v>16</v>
      </c>
      <c r="B23" s="375">
        <v>68073000</v>
      </c>
      <c r="C23" s="376"/>
      <c r="D23" s="376"/>
      <c r="E23" s="376"/>
      <c r="F23" s="376"/>
      <c r="G23" s="18"/>
      <c r="H23" s="249"/>
    </row>
    <row r="24" spans="1:8" ht="35.25" customHeight="1" x14ac:dyDescent="0.25">
      <c r="A24" s="260" t="s">
        <v>17</v>
      </c>
      <c r="B24" s="374" t="s">
        <v>181</v>
      </c>
      <c r="C24" s="374"/>
      <c r="D24" s="374"/>
      <c r="E24" s="374"/>
      <c r="F24" s="374"/>
      <c r="G24" s="18"/>
      <c r="H24" s="249"/>
    </row>
    <row r="25" spans="1:8" ht="45" customHeight="1" x14ac:dyDescent="0.25">
      <c r="A25" s="260" t="s">
        <v>18</v>
      </c>
      <c r="B25" s="374" t="s">
        <v>182</v>
      </c>
      <c r="C25" s="374"/>
      <c r="D25" s="374"/>
      <c r="E25" s="374"/>
      <c r="F25" s="374"/>
      <c r="G25" s="18"/>
      <c r="H25" s="249"/>
    </row>
  </sheetData>
  <mergeCells count="19">
    <mergeCell ref="B25:F25"/>
    <mergeCell ref="B20:F20"/>
    <mergeCell ref="B21:F21"/>
    <mergeCell ref="B22:F22"/>
    <mergeCell ref="B23:F23"/>
    <mergeCell ref="B24:F24"/>
    <mergeCell ref="C3:F3"/>
    <mergeCell ref="C7:F7"/>
    <mergeCell ref="G14:G18"/>
    <mergeCell ref="G1:G7"/>
    <mergeCell ref="B19:F19"/>
    <mergeCell ref="C4:F4"/>
    <mergeCell ref="C5:F5"/>
    <mergeCell ref="C6:F6"/>
    <mergeCell ref="A1:F1"/>
    <mergeCell ref="B2:F2"/>
    <mergeCell ref="A3:A7"/>
    <mergeCell ref="A8:A13"/>
    <mergeCell ref="A14:A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2"/>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183</v>
      </c>
      <c r="B2" s="374" t="s">
        <v>184</v>
      </c>
      <c r="C2" s="374"/>
      <c r="D2" s="374"/>
      <c r="E2" s="374"/>
      <c r="F2" s="374"/>
      <c r="G2" s="371"/>
      <c r="H2" s="249"/>
    </row>
    <row r="3" spans="1:8" ht="39.950000000000003" customHeight="1" x14ac:dyDescent="0.25">
      <c r="A3" s="373" t="s">
        <v>1</v>
      </c>
      <c r="B3" s="15" t="s">
        <v>193</v>
      </c>
      <c r="C3" s="374" t="s">
        <v>185</v>
      </c>
      <c r="D3" s="374"/>
      <c r="E3" s="374"/>
      <c r="F3" s="374"/>
      <c r="G3" s="371"/>
      <c r="H3" s="255" t="s">
        <v>468</v>
      </c>
    </row>
    <row r="4" spans="1:8" ht="39.950000000000003" customHeight="1" x14ac:dyDescent="0.25">
      <c r="A4" s="373"/>
      <c r="B4" s="15" t="s">
        <v>194</v>
      </c>
      <c r="C4" s="376" t="s">
        <v>364</v>
      </c>
      <c r="D4" s="376"/>
      <c r="E4" s="376"/>
      <c r="F4" s="376"/>
      <c r="G4" s="371"/>
      <c r="H4" s="287" t="s">
        <v>525</v>
      </c>
    </row>
    <row r="5" spans="1:8" ht="39.950000000000003" customHeight="1" x14ac:dyDescent="0.25">
      <c r="A5" s="373"/>
      <c r="B5" s="15" t="s">
        <v>195</v>
      </c>
      <c r="C5" s="374" t="s">
        <v>187</v>
      </c>
      <c r="D5" s="374"/>
      <c r="E5" s="374"/>
      <c r="F5" s="374"/>
      <c r="G5" s="371"/>
      <c r="H5" s="255" t="s">
        <v>439</v>
      </c>
    </row>
    <row r="6" spans="1:8" ht="39.950000000000003" customHeight="1" x14ac:dyDescent="0.25">
      <c r="A6" s="373"/>
      <c r="B6" s="15" t="s">
        <v>196</v>
      </c>
      <c r="C6" s="376" t="s">
        <v>363</v>
      </c>
      <c r="D6" s="376"/>
      <c r="E6" s="376"/>
      <c r="F6" s="376"/>
      <c r="G6" s="371"/>
      <c r="H6" s="287" t="s">
        <v>363</v>
      </c>
    </row>
    <row r="7" spans="1:8" ht="39.950000000000003" customHeight="1" x14ac:dyDescent="0.25">
      <c r="A7" s="373" t="s">
        <v>2</v>
      </c>
      <c r="B7" s="15"/>
      <c r="C7" s="245" t="s">
        <v>20</v>
      </c>
      <c r="D7" s="245">
        <v>2023</v>
      </c>
      <c r="E7" s="245">
        <v>2024</v>
      </c>
      <c r="F7" s="245">
        <v>2025</v>
      </c>
      <c r="G7" s="245" t="s">
        <v>492</v>
      </c>
      <c r="H7" s="266"/>
    </row>
    <row r="8" spans="1:8" ht="39.950000000000003" customHeight="1" x14ac:dyDescent="0.25">
      <c r="A8" s="373"/>
      <c r="B8" s="15" t="s">
        <v>193</v>
      </c>
      <c r="C8" s="269">
        <v>21</v>
      </c>
      <c r="D8" s="269">
        <v>21</v>
      </c>
      <c r="E8" s="269">
        <v>22</v>
      </c>
      <c r="F8" s="269">
        <v>23</v>
      </c>
      <c r="G8" s="269" t="s">
        <v>491</v>
      </c>
      <c r="H8" s="249"/>
    </row>
    <row r="9" spans="1:8" ht="39.950000000000003" customHeight="1" x14ac:dyDescent="0.25">
      <c r="A9" s="373"/>
      <c r="B9" s="15" t="s">
        <v>194</v>
      </c>
      <c r="C9" s="68">
        <v>134</v>
      </c>
      <c r="D9" s="68">
        <f>C9+150</f>
        <v>284</v>
      </c>
      <c r="E9" s="68">
        <f>D9+150</f>
        <v>434</v>
      </c>
      <c r="F9" s="68">
        <f>E9+200</f>
        <v>634</v>
      </c>
      <c r="G9" s="68" t="s">
        <v>493</v>
      </c>
      <c r="H9" s="249"/>
    </row>
    <row r="10" spans="1:8" ht="39.950000000000003" customHeight="1" x14ac:dyDescent="0.25">
      <c r="A10" s="373"/>
      <c r="B10" s="15" t="s">
        <v>195</v>
      </c>
      <c r="C10" s="68">
        <v>19</v>
      </c>
      <c r="D10" s="68">
        <f>C10</f>
        <v>19</v>
      </c>
      <c r="E10" s="68">
        <f>C10-1</f>
        <v>18</v>
      </c>
      <c r="F10" s="68">
        <f>D10-1</f>
        <v>18</v>
      </c>
      <c r="G10" s="68" t="s">
        <v>491</v>
      </c>
      <c r="H10" s="249"/>
    </row>
    <row r="11" spans="1:8" ht="39.950000000000003" customHeight="1" x14ac:dyDescent="0.25">
      <c r="A11" s="373"/>
      <c r="B11" s="15" t="s">
        <v>196</v>
      </c>
      <c r="C11" s="68">
        <v>31.7</v>
      </c>
      <c r="D11" s="68">
        <v>65</v>
      </c>
      <c r="E11" s="68">
        <v>100</v>
      </c>
      <c r="F11" s="68">
        <v>140</v>
      </c>
      <c r="G11" s="68" t="s">
        <v>493</v>
      </c>
      <c r="H11" s="249"/>
    </row>
    <row r="12" spans="1:8" ht="39.950000000000003" customHeight="1" x14ac:dyDescent="0.25">
      <c r="A12" s="373" t="s">
        <v>11</v>
      </c>
      <c r="B12" s="15" t="s">
        <v>193</v>
      </c>
      <c r="C12" s="18">
        <v>30</v>
      </c>
      <c r="D12" s="18">
        <v>30</v>
      </c>
      <c r="E12" s="18">
        <v>30</v>
      </c>
      <c r="F12" s="18">
        <v>30</v>
      </c>
      <c r="G12" s="390"/>
      <c r="H12" s="249"/>
    </row>
    <row r="13" spans="1:8" ht="39.950000000000003" customHeight="1" x14ac:dyDescent="0.25">
      <c r="A13" s="373"/>
      <c r="B13" s="15" t="s">
        <v>194</v>
      </c>
      <c r="C13" s="18">
        <v>30</v>
      </c>
      <c r="D13" s="18">
        <v>30</v>
      </c>
      <c r="E13" s="18">
        <v>30</v>
      </c>
      <c r="F13" s="18">
        <v>30</v>
      </c>
      <c r="G13" s="391"/>
      <c r="H13" s="249"/>
    </row>
    <row r="14" spans="1:8" ht="39.950000000000003" customHeight="1" x14ac:dyDescent="0.25">
      <c r="A14" s="373"/>
      <c r="B14" s="15" t="s">
        <v>195</v>
      </c>
      <c r="C14" s="18">
        <v>20</v>
      </c>
      <c r="D14" s="18">
        <v>20</v>
      </c>
      <c r="E14" s="18">
        <v>20</v>
      </c>
      <c r="F14" s="18">
        <v>20</v>
      </c>
      <c r="G14" s="391"/>
      <c r="H14" s="249"/>
    </row>
    <row r="15" spans="1:8" ht="39.950000000000003" customHeight="1" x14ac:dyDescent="0.25">
      <c r="A15" s="373"/>
      <c r="B15" s="15" t="s">
        <v>196</v>
      </c>
      <c r="C15" s="18">
        <v>20</v>
      </c>
      <c r="D15" s="18">
        <v>20</v>
      </c>
      <c r="E15" s="18">
        <v>20</v>
      </c>
      <c r="F15" s="18">
        <v>20</v>
      </c>
      <c r="G15" s="391"/>
      <c r="H15" s="249"/>
    </row>
    <row r="16" spans="1:8" ht="39.950000000000003" customHeight="1" x14ac:dyDescent="0.25">
      <c r="A16" s="260" t="s">
        <v>12</v>
      </c>
      <c r="B16" s="374" t="s">
        <v>150</v>
      </c>
      <c r="C16" s="374"/>
      <c r="D16" s="374"/>
      <c r="E16" s="374"/>
      <c r="F16" s="374"/>
      <c r="G16" s="343"/>
      <c r="H16" s="249"/>
    </row>
    <row r="17" spans="1:8" ht="34.5" customHeight="1" x14ac:dyDescent="0.25">
      <c r="A17" s="260" t="s">
        <v>13</v>
      </c>
      <c r="B17" s="376" t="s">
        <v>503</v>
      </c>
      <c r="C17" s="376"/>
      <c r="D17" s="376"/>
      <c r="E17" s="376"/>
      <c r="F17" s="376"/>
      <c r="G17" s="246"/>
      <c r="H17" s="249"/>
    </row>
    <row r="18" spans="1:8" ht="55.5" customHeight="1" x14ac:dyDescent="0.25">
      <c r="A18" s="260" t="s">
        <v>14</v>
      </c>
      <c r="B18" s="374" t="s">
        <v>189</v>
      </c>
      <c r="C18" s="374"/>
      <c r="D18" s="374"/>
      <c r="E18" s="374"/>
      <c r="F18" s="374"/>
      <c r="G18" s="18"/>
      <c r="H18" s="249"/>
    </row>
    <row r="19" spans="1:8" ht="52.5" customHeight="1" x14ac:dyDescent="0.25">
      <c r="A19" s="260" t="s">
        <v>15</v>
      </c>
      <c r="B19" s="374" t="s">
        <v>190</v>
      </c>
      <c r="C19" s="374"/>
      <c r="D19" s="374"/>
      <c r="E19" s="374"/>
      <c r="F19" s="374"/>
      <c r="G19" s="18"/>
      <c r="H19" s="249"/>
    </row>
    <row r="20" spans="1:8" ht="20.25" customHeight="1" x14ac:dyDescent="0.25">
      <c r="A20" s="260" t="s">
        <v>16</v>
      </c>
      <c r="B20" s="375">
        <v>80000</v>
      </c>
      <c r="C20" s="376"/>
      <c r="D20" s="376"/>
      <c r="E20" s="376"/>
      <c r="F20" s="376"/>
      <c r="G20" s="18"/>
      <c r="H20" s="249"/>
    </row>
    <row r="21" spans="1:8" ht="35.25" customHeight="1" x14ac:dyDescent="0.25">
      <c r="A21" s="260" t="s">
        <v>17</v>
      </c>
      <c r="B21" s="374" t="s">
        <v>191</v>
      </c>
      <c r="C21" s="374"/>
      <c r="D21" s="374"/>
      <c r="E21" s="374"/>
      <c r="F21" s="374"/>
      <c r="G21" s="18"/>
      <c r="H21" s="249"/>
    </row>
    <row r="22" spans="1:8" ht="195.75" customHeight="1" x14ac:dyDescent="0.25">
      <c r="A22" s="260" t="s">
        <v>18</v>
      </c>
      <c r="B22" s="374" t="s">
        <v>192</v>
      </c>
      <c r="C22" s="374"/>
      <c r="D22" s="374"/>
      <c r="E22" s="374"/>
      <c r="F22" s="374"/>
      <c r="G22" s="18"/>
      <c r="H22" s="249"/>
    </row>
  </sheetData>
  <mergeCells count="18">
    <mergeCell ref="B22:F22"/>
    <mergeCell ref="B17:F17"/>
    <mergeCell ref="B18:F18"/>
    <mergeCell ref="B19:F19"/>
    <mergeCell ref="C3:F3"/>
    <mergeCell ref="C4:F4"/>
    <mergeCell ref="G12:G15"/>
    <mergeCell ref="G1:G6"/>
    <mergeCell ref="B20:F20"/>
    <mergeCell ref="B21:F21"/>
    <mergeCell ref="B16:F16"/>
    <mergeCell ref="C5:F5"/>
    <mergeCell ref="C6:F6"/>
    <mergeCell ref="A1:F1"/>
    <mergeCell ref="B2:F2"/>
    <mergeCell ref="A12:A15"/>
    <mergeCell ref="A3:A6"/>
    <mergeCell ref="A7: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7"/>
  <sheetViews>
    <sheetView topLeftCell="B1" zoomScale="90" zoomScaleNormal="90" workbookViewId="0">
      <selection activeCell="K14" sqref="K14"/>
    </sheetView>
  </sheetViews>
  <sheetFormatPr defaultColWidth="9.140625" defaultRowHeight="12.75" x14ac:dyDescent="0.2"/>
  <cols>
    <col min="1" max="1" width="47.7109375" style="1" customWidth="1"/>
    <col min="2" max="2" width="7.5703125" style="1" bestFit="1" customWidth="1"/>
    <col min="3" max="3" width="84" style="139" customWidth="1"/>
    <col min="4" max="4" width="11.7109375" style="141" customWidth="1"/>
    <col min="5" max="5" width="9.42578125" style="140" customWidth="1"/>
    <col min="6" max="6" width="39.5703125" style="1" customWidth="1"/>
    <col min="7" max="7" width="27.28515625" style="144" hidden="1" customWidth="1"/>
    <col min="8" max="10" width="0" style="144" hidden="1" customWidth="1"/>
    <col min="11" max="11" width="58.28515625" style="1" customWidth="1"/>
    <col min="12" max="12" width="10.42578125" style="1" bestFit="1" customWidth="1"/>
    <col min="13" max="16384" width="9.140625" style="1"/>
  </cols>
  <sheetData>
    <row r="1" spans="1:12" ht="36" customHeight="1" thickBot="1" x14ac:dyDescent="0.25">
      <c r="A1" s="127" t="s">
        <v>366</v>
      </c>
      <c r="B1" s="359" t="s">
        <v>372</v>
      </c>
      <c r="C1" s="360"/>
      <c r="D1" s="41" t="s">
        <v>373</v>
      </c>
      <c r="E1" s="41" t="s">
        <v>388</v>
      </c>
      <c r="F1" s="134" t="s">
        <v>371</v>
      </c>
      <c r="G1" s="41" t="s">
        <v>20</v>
      </c>
      <c r="H1" s="41">
        <v>2023</v>
      </c>
      <c r="I1" s="41">
        <v>2024</v>
      </c>
      <c r="J1" s="41">
        <v>2025</v>
      </c>
      <c r="K1" s="107" t="s">
        <v>378</v>
      </c>
      <c r="L1" s="107" t="s">
        <v>389</v>
      </c>
    </row>
    <row r="2" spans="1:12" x14ac:dyDescent="0.2">
      <c r="A2" s="364" t="s">
        <v>88</v>
      </c>
      <c r="B2" s="22" t="s">
        <v>85</v>
      </c>
      <c r="C2" s="35" t="s">
        <v>89</v>
      </c>
      <c r="D2" s="54" t="s">
        <v>374</v>
      </c>
      <c r="E2" s="54" t="s">
        <v>336</v>
      </c>
      <c r="F2" s="4"/>
      <c r="G2" s="116"/>
      <c r="H2" s="117"/>
      <c r="I2" s="116"/>
      <c r="J2" s="117"/>
      <c r="K2" s="12"/>
      <c r="L2" s="12"/>
    </row>
    <row r="3" spans="1:12" x14ac:dyDescent="0.2">
      <c r="A3" s="365"/>
      <c r="B3" s="15" t="s">
        <v>86</v>
      </c>
      <c r="C3" s="32" t="s">
        <v>90</v>
      </c>
      <c r="D3" s="55" t="s">
        <v>375</v>
      </c>
      <c r="E3" s="55" t="s">
        <v>336</v>
      </c>
      <c r="F3" s="6"/>
      <c r="G3" s="118">
        <v>1.5</v>
      </c>
      <c r="H3" s="119">
        <v>1.6</v>
      </c>
      <c r="I3" s="118">
        <v>1.8</v>
      </c>
      <c r="J3" s="119">
        <v>2</v>
      </c>
      <c r="K3" s="13"/>
      <c r="L3" s="13"/>
    </row>
    <row r="4" spans="1:12" ht="13.5" thickBot="1" x14ac:dyDescent="0.25">
      <c r="A4" s="366"/>
      <c r="B4" s="120" t="s">
        <v>87</v>
      </c>
      <c r="C4" s="129" t="s">
        <v>91</v>
      </c>
      <c r="D4" s="92" t="s">
        <v>375</v>
      </c>
      <c r="E4" s="92" t="s">
        <v>336</v>
      </c>
      <c r="F4" s="8"/>
      <c r="G4" s="122">
        <v>0.16</v>
      </c>
      <c r="H4" s="123">
        <v>0.5</v>
      </c>
      <c r="I4" s="122">
        <v>0.75</v>
      </c>
      <c r="J4" s="123">
        <v>1</v>
      </c>
      <c r="K4" s="21"/>
      <c r="L4" s="14"/>
    </row>
    <row r="5" spans="1:12" x14ac:dyDescent="0.2">
      <c r="A5" s="364" t="s">
        <v>99</v>
      </c>
      <c r="B5" s="22" t="s">
        <v>98</v>
      </c>
      <c r="C5" s="35" t="s">
        <v>104</v>
      </c>
      <c r="D5" s="54" t="s">
        <v>374</v>
      </c>
      <c r="E5" s="54" t="s">
        <v>336</v>
      </c>
      <c r="F5" s="4"/>
      <c r="G5" s="65"/>
      <c r="H5" s="66"/>
      <c r="I5" s="66"/>
      <c r="J5" s="66"/>
      <c r="K5" s="74"/>
      <c r="L5" s="25"/>
    </row>
    <row r="6" spans="1:12" x14ac:dyDescent="0.2">
      <c r="A6" s="365"/>
      <c r="B6" s="15" t="s">
        <v>100</v>
      </c>
      <c r="C6" s="32" t="s">
        <v>105</v>
      </c>
      <c r="D6" s="55" t="s">
        <v>374</v>
      </c>
      <c r="E6" s="55" t="s">
        <v>336</v>
      </c>
      <c r="F6" s="6"/>
      <c r="G6" s="126"/>
      <c r="H6" s="30"/>
      <c r="I6" s="30"/>
      <c r="J6" s="30"/>
      <c r="K6" s="13"/>
      <c r="L6" s="13"/>
    </row>
    <row r="7" spans="1:12" x14ac:dyDescent="0.2">
      <c r="A7" s="365"/>
      <c r="B7" s="15" t="s">
        <v>101</v>
      </c>
      <c r="C7" s="32" t="s">
        <v>106</v>
      </c>
      <c r="D7" s="55" t="s">
        <v>374</v>
      </c>
      <c r="E7" s="55" t="s">
        <v>336</v>
      </c>
      <c r="F7" s="6"/>
      <c r="G7" s="63"/>
      <c r="H7" s="30"/>
      <c r="I7" s="30"/>
      <c r="J7" s="30"/>
      <c r="K7" s="75"/>
      <c r="L7" s="13"/>
    </row>
    <row r="8" spans="1:12" ht="13.5" thickBot="1" x14ac:dyDescent="0.25">
      <c r="A8" s="365"/>
      <c r="B8" s="15" t="s">
        <v>102</v>
      </c>
      <c r="C8" s="32" t="s">
        <v>107</v>
      </c>
      <c r="D8" s="55" t="s">
        <v>375</v>
      </c>
      <c r="E8" s="55" t="s">
        <v>337</v>
      </c>
      <c r="F8" s="6"/>
      <c r="G8" s="79">
        <v>3</v>
      </c>
      <c r="H8" s="79">
        <v>3</v>
      </c>
      <c r="I8" s="79">
        <v>3.5</v>
      </c>
      <c r="J8" s="79">
        <v>4</v>
      </c>
      <c r="K8" s="13"/>
      <c r="L8" s="14"/>
    </row>
    <row r="9" spans="1:12" ht="13.5" thickBot="1" x14ac:dyDescent="0.25">
      <c r="A9" s="366"/>
      <c r="B9" s="120" t="s">
        <v>103</v>
      </c>
      <c r="C9" s="129" t="s">
        <v>108</v>
      </c>
      <c r="D9" s="92" t="s">
        <v>375</v>
      </c>
      <c r="E9" s="92" t="s">
        <v>337</v>
      </c>
      <c r="F9" s="8"/>
      <c r="G9" s="88">
        <v>90</v>
      </c>
      <c r="H9" s="88">
        <v>90</v>
      </c>
      <c r="I9" s="88">
        <v>95</v>
      </c>
      <c r="J9" s="88">
        <v>100</v>
      </c>
      <c r="K9" s="21"/>
      <c r="L9" s="135"/>
    </row>
    <row r="10" spans="1:12" x14ac:dyDescent="0.2">
      <c r="A10" s="364" t="s">
        <v>120</v>
      </c>
      <c r="B10" s="22" t="s">
        <v>114</v>
      </c>
      <c r="C10" s="35" t="s">
        <v>121</v>
      </c>
      <c r="D10" s="54" t="s">
        <v>374</v>
      </c>
      <c r="E10" s="54" t="s">
        <v>337</v>
      </c>
      <c r="F10" s="4"/>
      <c r="G10" s="151"/>
      <c r="H10" s="152"/>
      <c r="I10" s="152"/>
      <c r="J10" s="153"/>
      <c r="K10" s="12"/>
      <c r="L10" s="12"/>
    </row>
    <row r="11" spans="1:12" x14ac:dyDescent="0.2">
      <c r="A11" s="365"/>
      <c r="B11" s="15" t="s">
        <v>115</v>
      </c>
      <c r="C11" s="32" t="s">
        <v>122</v>
      </c>
      <c r="D11" s="55" t="s">
        <v>374</v>
      </c>
      <c r="E11" s="55" t="s">
        <v>337</v>
      </c>
      <c r="F11" s="73"/>
      <c r="G11" s="154"/>
      <c r="H11" s="155"/>
      <c r="I11" s="155"/>
      <c r="J11" s="156"/>
      <c r="K11" s="13"/>
      <c r="L11" s="13"/>
    </row>
    <row r="12" spans="1:12" x14ac:dyDescent="0.2">
      <c r="A12" s="365"/>
      <c r="B12" s="15" t="s">
        <v>116</v>
      </c>
      <c r="C12" s="32" t="s">
        <v>123</v>
      </c>
      <c r="D12" s="55" t="s">
        <v>375</v>
      </c>
      <c r="E12" s="55" t="s">
        <v>337</v>
      </c>
      <c r="F12" s="73"/>
      <c r="G12" s="147" t="s">
        <v>390</v>
      </c>
      <c r="H12" s="148" t="e">
        <f>G12+30</f>
        <v>#VALUE!</v>
      </c>
      <c r="I12" s="148" t="e">
        <f t="shared" ref="I12:J12" si="0">H12+30</f>
        <v>#VALUE!</v>
      </c>
      <c r="J12" s="148" t="e">
        <f t="shared" si="0"/>
        <v>#VALUE!</v>
      </c>
      <c r="K12" s="136"/>
      <c r="L12" s="13"/>
    </row>
    <row r="13" spans="1:12" x14ac:dyDescent="0.2">
      <c r="A13" s="365"/>
      <c r="B13" s="15" t="s">
        <v>117</v>
      </c>
      <c r="C13" s="32" t="s">
        <v>124</v>
      </c>
      <c r="D13" s="55" t="s">
        <v>375</v>
      </c>
      <c r="E13" s="55" t="s">
        <v>337</v>
      </c>
      <c r="F13" s="6"/>
      <c r="G13" s="147" t="s">
        <v>390</v>
      </c>
      <c r="H13" s="148" t="e">
        <f>G13+15</f>
        <v>#VALUE!</v>
      </c>
      <c r="I13" s="148" t="e">
        <f t="shared" ref="I13:J13" si="1">H13+15</f>
        <v>#VALUE!</v>
      </c>
      <c r="J13" s="148" t="e">
        <f t="shared" si="1"/>
        <v>#VALUE!</v>
      </c>
      <c r="K13" s="136"/>
      <c r="L13" s="13"/>
    </row>
    <row r="14" spans="1:12" x14ac:dyDescent="0.2">
      <c r="A14" s="365"/>
      <c r="B14" s="15" t="s">
        <v>118</v>
      </c>
      <c r="C14" s="32" t="s">
        <v>125</v>
      </c>
      <c r="D14" s="55" t="s">
        <v>375</v>
      </c>
      <c r="E14" s="55" t="s">
        <v>337</v>
      </c>
      <c r="F14" s="6"/>
      <c r="G14" s="147" t="s">
        <v>390</v>
      </c>
      <c r="H14" s="88" t="e">
        <f>G14+50</f>
        <v>#VALUE!</v>
      </c>
      <c r="I14" s="88" t="e">
        <f>H14+75</f>
        <v>#VALUE!</v>
      </c>
      <c r="J14" s="88" t="e">
        <f>I14+100</f>
        <v>#VALUE!</v>
      </c>
      <c r="K14" s="13"/>
      <c r="L14" s="13"/>
    </row>
    <row r="15" spans="1:12" ht="13.5" thickBot="1" x14ac:dyDescent="0.25">
      <c r="A15" s="366"/>
      <c r="B15" s="120" t="s">
        <v>119</v>
      </c>
      <c r="C15" s="129" t="s">
        <v>126</v>
      </c>
      <c r="D15" s="92" t="s">
        <v>375</v>
      </c>
      <c r="E15" s="92" t="s">
        <v>337</v>
      </c>
      <c r="F15" s="8"/>
      <c r="G15" s="149">
        <v>22</v>
      </c>
      <c r="H15" s="150">
        <f>G15+5</f>
        <v>27</v>
      </c>
      <c r="I15" s="150">
        <f t="shared" ref="I15:J15" si="2">H15+5</f>
        <v>32</v>
      </c>
      <c r="J15" s="150">
        <f t="shared" si="2"/>
        <v>37</v>
      </c>
      <c r="K15" s="21"/>
      <c r="L15" s="21"/>
    </row>
    <row r="16" spans="1:12" ht="13.5" thickBot="1" x14ac:dyDescent="0.25">
      <c r="A16" s="362" t="s">
        <v>132</v>
      </c>
      <c r="B16" s="130" t="s">
        <v>135</v>
      </c>
      <c r="C16" s="35" t="s">
        <v>133</v>
      </c>
      <c r="D16" s="54" t="s">
        <v>375</v>
      </c>
      <c r="E16" s="54" t="s">
        <v>337</v>
      </c>
      <c r="F16" s="131"/>
      <c r="G16" s="147" t="s">
        <v>390</v>
      </c>
      <c r="H16" s="146" t="e">
        <f>G16+120</f>
        <v>#VALUE!</v>
      </c>
      <c r="I16" s="146" t="e">
        <f>G16+125</f>
        <v>#VALUE!</v>
      </c>
      <c r="J16" s="146" t="e">
        <f>G16+130</f>
        <v>#VALUE!</v>
      </c>
      <c r="K16" s="4"/>
      <c r="L16" s="137"/>
    </row>
    <row r="17" spans="1:12" ht="13.5" thickBot="1" x14ac:dyDescent="0.25">
      <c r="A17" s="363"/>
      <c r="B17" s="128" t="s">
        <v>136</v>
      </c>
      <c r="C17" s="34" t="s">
        <v>134</v>
      </c>
      <c r="D17" s="56" t="s">
        <v>375</v>
      </c>
      <c r="E17" s="56" t="s">
        <v>337</v>
      </c>
      <c r="F17" s="133"/>
      <c r="G17" s="149">
        <v>22</v>
      </c>
      <c r="H17" s="88">
        <v>22</v>
      </c>
      <c r="I17" s="88">
        <v>22</v>
      </c>
      <c r="J17" s="89">
        <v>22</v>
      </c>
      <c r="K17" s="7"/>
      <c r="L17" s="138"/>
    </row>
  </sheetData>
  <mergeCells count="5">
    <mergeCell ref="A16:A17"/>
    <mergeCell ref="A10:A15"/>
    <mergeCell ref="A5:A9"/>
    <mergeCell ref="B1:C1"/>
    <mergeCell ref="A2:A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2"/>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263" customWidth="1"/>
    <col min="9" max="16384" width="9.140625" style="184"/>
  </cols>
  <sheetData>
    <row r="1" spans="1:8" ht="39.950000000000003" customHeight="1" x14ac:dyDescent="0.25">
      <c r="A1" s="371" t="s">
        <v>19</v>
      </c>
      <c r="B1" s="371"/>
      <c r="C1" s="371"/>
      <c r="D1" s="371"/>
      <c r="E1" s="371"/>
      <c r="F1" s="371"/>
      <c r="G1" s="371"/>
      <c r="H1" s="261" t="s">
        <v>427</v>
      </c>
    </row>
    <row r="2" spans="1:8" ht="39.950000000000003" customHeight="1" x14ac:dyDescent="0.25">
      <c r="A2" s="260" t="s">
        <v>197</v>
      </c>
      <c r="B2" s="374" t="s">
        <v>198</v>
      </c>
      <c r="C2" s="374"/>
      <c r="D2" s="374"/>
      <c r="E2" s="374"/>
      <c r="F2" s="374"/>
      <c r="G2" s="371"/>
      <c r="H2" s="246"/>
    </row>
    <row r="3" spans="1:8" ht="39.950000000000003" customHeight="1" x14ac:dyDescent="0.25">
      <c r="A3" s="373" t="s">
        <v>1</v>
      </c>
      <c r="B3" s="15" t="s">
        <v>199</v>
      </c>
      <c r="C3" s="376" t="s">
        <v>339</v>
      </c>
      <c r="D3" s="376"/>
      <c r="E3" s="376"/>
      <c r="F3" s="376"/>
      <c r="G3" s="371"/>
      <c r="H3" s="287" t="s">
        <v>526</v>
      </c>
    </row>
    <row r="4" spans="1:8" ht="39.950000000000003" customHeight="1" x14ac:dyDescent="0.25">
      <c r="A4" s="373"/>
      <c r="B4" s="15" t="s">
        <v>200</v>
      </c>
      <c r="C4" s="376" t="s">
        <v>340</v>
      </c>
      <c r="D4" s="376"/>
      <c r="E4" s="376"/>
      <c r="F4" s="376"/>
      <c r="G4" s="371"/>
      <c r="H4" s="287" t="s">
        <v>527</v>
      </c>
    </row>
    <row r="5" spans="1:8" ht="39.950000000000003" customHeight="1" x14ac:dyDescent="0.25">
      <c r="A5" s="373"/>
      <c r="B5" s="15" t="s">
        <v>201</v>
      </c>
      <c r="C5" s="398" t="s">
        <v>334</v>
      </c>
      <c r="D5" s="398"/>
      <c r="E5" s="398"/>
      <c r="F5" s="398"/>
      <c r="G5" s="371"/>
      <c r="H5" s="253"/>
    </row>
    <row r="6" spans="1:8" ht="39.950000000000003" customHeight="1" x14ac:dyDescent="0.25">
      <c r="A6" s="373"/>
      <c r="B6" s="15" t="s">
        <v>202</v>
      </c>
      <c r="C6" s="376" t="s">
        <v>335</v>
      </c>
      <c r="D6" s="376"/>
      <c r="E6" s="376"/>
      <c r="F6" s="376"/>
      <c r="G6" s="371"/>
      <c r="H6" s="287" t="s">
        <v>528</v>
      </c>
    </row>
    <row r="7" spans="1:8" ht="39.950000000000003" customHeight="1" x14ac:dyDescent="0.25">
      <c r="A7" s="373" t="s">
        <v>2</v>
      </c>
      <c r="B7" s="15"/>
      <c r="C7" s="245" t="s">
        <v>20</v>
      </c>
      <c r="D7" s="245">
        <v>2023</v>
      </c>
      <c r="E7" s="245">
        <v>2024</v>
      </c>
      <c r="F7" s="245">
        <v>2025</v>
      </c>
      <c r="G7" s="245" t="s">
        <v>492</v>
      </c>
      <c r="H7" s="266"/>
    </row>
    <row r="8" spans="1:8" ht="39.950000000000003" customHeight="1" x14ac:dyDescent="0.25">
      <c r="A8" s="373"/>
      <c r="B8" s="15" t="s">
        <v>199</v>
      </c>
      <c r="C8" s="268">
        <v>0</v>
      </c>
      <c r="D8" s="268">
        <v>50</v>
      </c>
      <c r="E8" s="268">
        <v>55</v>
      </c>
      <c r="F8" s="268">
        <v>60</v>
      </c>
      <c r="G8" s="268" t="s">
        <v>491</v>
      </c>
      <c r="H8" s="246"/>
    </row>
    <row r="9" spans="1:8" ht="39.950000000000003" customHeight="1" x14ac:dyDescent="0.25">
      <c r="A9" s="373"/>
      <c r="B9" s="15" t="s">
        <v>200</v>
      </c>
      <c r="C9" s="268">
        <v>0</v>
      </c>
      <c r="D9" s="268">
        <v>50</v>
      </c>
      <c r="E9" s="268">
        <v>55</v>
      </c>
      <c r="F9" s="268">
        <v>60</v>
      </c>
      <c r="G9" s="268" t="s">
        <v>491</v>
      </c>
      <c r="H9" s="246"/>
    </row>
    <row r="10" spans="1:8" ht="39.950000000000003" customHeight="1" x14ac:dyDescent="0.25">
      <c r="A10" s="373"/>
      <c r="B10" s="15" t="s">
        <v>201</v>
      </c>
      <c r="C10" s="288"/>
      <c r="D10" s="288"/>
      <c r="E10" s="288"/>
      <c r="F10" s="288"/>
      <c r="G10" s="288"/>
      <c r="H10" s="289"/>
    </row>
    <row r="11" spans="1:8" ht="39.950000000000003" customHeight="1" x14ac:dyDescent="0.25">
      <c r="A11" s="373"/>
      <c r="B11" s="15" t="s">
        <v>202</v>
      </c>
      <c r="C11" s="268">
        <v>10</v>
      </c>
      <c r="D11" s="268">
        <v>30</v>
      </c>
      <c r="E11" s="268">
        <v>50</v>
      </c>
      <c r="F11" s="268">
        <v>70</v>
      </c>
      <c r="G11" s="268" t="s">
        <v>493</v>
      </c>
      <c r="H11" s="246"/>
    </row>
    <row r="12" spans="1:8" ht="39.950000000000003" customHeight="1" x14ac:dyDescent="0.25">
      <c r="A12" s="373" t="s">
        <v>11</v>
      </c>
      <c r="B12" s="15" t="s">
        <v>199</v>
      </c>
      <c r="C12" s="268">
        <v>30</v>
      </c>
      <c r="D12" s="268">
        <v>30</v>
      </c>
      <c r="E12" s="268">
        <v>30</v>
      </c>
      <c r="F12" s="268">
        <v>30</v>
      </c>
      <c r="G12" s="390"/>
      <c r="H12" s="246"/>
    </row>
    <row r="13" spans="1:8" ht="39.950000000000003" customHeight="1" x14ac:dyDescent="0.25">
      <c r="A13" s="373"/>
      <c r="B13" s="15" t="s">
        <v>200</v>
      </c>
      <c r="C13" s="268">
        <v>30</v>
      </c>
      <c r="D13" s="268">
        <v>30</v>
      </c>
      <c r="E13" s="268">
        <v>30</v>
      </c>
      <c r="F13" s="268">
        <v>30</v>
      </c>
      <c r="G13" s="392"/>
      <c r="H13" s="246"/>
    </row>
    <row r="14" spans="1:8" ht="39.950000000000003" customHeight="1" x14ac:dyDescent="0.25">
      <c r="A14" s="373"/>
      <c r="B14" s="15" t="s">
        <v>201</v>
      </c>
      <c r="C14" s="271"/>
      <c r="D14" s="274"/>
      <c r="E14" s="274"/>
      <c r="F14" s="274"/>
      <c r="G14" s="274"/>
      <c r="H14" s="289"/>
    </row>
    <row r="15" spans="1:8" ht="39.950000000000003" customHeight="1" x14ac:dyDescent="0.25">
      <c r="A15" s="373"/>
      <c r="B15" s="15" t="s">
        <v>202</v>
      </c>
      <c r="C15" s="268">
        <v>40</v>
      </c>
      <c r="D15" s="268">
        <v>40</v>
      </c>
      <c r="E15" s="268">
        <v>40</v>
      </c>
      <c r="F15" s="268">
        <v>40</v>
      </c>
      <c r="G15" s="346"/>
      <c r="H15" s="246"/>
    </row>
    <row r="16" spans="1:8" ht="39.950000000000003" customHeight="1" x14ac:dyDescent="0.25">
      <c r="A16" s="260" t="s">
        <v>12</v>
      </c>
      <c r="B16" s="374" t="s">
        <v>207</v>
      </c>
      <c r="C16" s="374"/>
      <c r="D16" s="374"/>
      <c r="E16" s="374"/>
      <c r="F16" s="374"/>
      <c r="G16" s="18"/>
      <c r="H16" s="246"/>
    </row>
    <row r="17" spans="1:8" ht="34.5" customHeight="1" x14ac:dyDescent="0.25">
      <c r="A17" s="260" t="s">
        <v>13</v>
      </c>
      <c r="B17" s="376" t="s">
        <v>541</v>
      </c>
      <c r="C17" s="376"/>
      <c r="D17" s="376"/>
      <c r="E17" s="376"/>
      <c r="F17" s="376"/>
      <c r="G17" s="251"/>
      <c r="H17" s="246"/>
    </row>
    <row r="18" spans="1:8" ht="55.5" customHeight="1" x14ac:dyDescent="0.25">
      <c r="A18" s="260" t="s">
        <v>14</v>
      </c>
      <c r="B18" s="397" t="s">
        <v>542</v>
      </c>
      <c r="C18" s="397"/>
      <c r="D18" s="397"/>
      <c r="E18" s="397"/>
      <c r="F18" s="397"/>
      <c r="G18" s="246"/>
      <c r="H18" s="246"/>
    </row>
    <row r="19" spans="1:8" ht="52.5" customHeight="1" x14ac:dyDescent="0.25">
      <c r="A19" s="260" t="s">
        <v>15</v>
      </c>
      <c r="B19" s="374" t="s">
        <v>208</v>
      </c>
      <c r="C19" s="374"/>
      <c r="D19" s="374"/>
      <c r="E19" s="374"/>
      <c r="F19" s="374"/>
      <c r="G19" s="18"/>
      <c r="H19" s="246"/>
    </row>
    <row r="20" spans="1:8" ht="20.25" customHeight="1" x14ac:dyDescent="0.25">
      <c r="A20" s="260" t="s">
        <v>16</v>
      </c>
      <c r="B20" s="375">
        <v>8150000</v>
      </c>
      <c r="C20" s="376"/>
      <c r="D20" s="376"/>
      <c r="E20" s="376"/>
      <c r="F20" s="376"/>
      <c r="G20" s="18"/>
      <c r="H20" s="246"/>
    </row>
    <row r="21" spans="1:8" ht="102" customHeight="1" x14ac:dyDescent="0.25">
      <c r="A21" s="260" t="s">
        <v>17</v>
      </c>
      <c r="B21" s="374" t="s">
        <v>209</v>
      </c>
      <c r="C21" s="374"/>
      <c r="D21" s="374"/>
      <c r="E21" s="374"/>
      <c r="F21" s="374"/>
      <c r="G21" s="18"/>
      <c r="H21" s="246"/>
    </row>
    <row r="22" spans="1:8" ht="53.25" customHeight="1" x14ac:dyDescent="0.25">
      <c r="A22" s="260" t="s">
        <v>18</v>
      </c>
      <c r="B22" s="374" t="s">
        <v>210</v>
      </c>
      <c r="C22" s="374"/>
      <c r="D22" s="374"/>
      <c r="E22" s="374"/>
      <c r="F22" s="374"/>
      <c r="G22" s="18"/>
      <c r="H22" s="246"/>
    </row>
  </sheetData>
  <mergeCells count="18">
    <mergeCell ref="C5:F5"/>
    <mergeCell ref="C6:F6"/>
    <mergeCell ref="G12:G13"/>
    <mergeCell ref="G1:G6"/>
    <mergeCell ref="B22:F22"/>
    <mergeCell ref="B18:F18"/>
    <mergeCell ref="B19:F19"/>
    <mergeCell ref="B20:F20"/>
    <mergeCell ref="B16:F16"/>
    <mergeCell ref="B17:F17"/>
    <mergeCell ref="B21:F21"/>
    <mergeCell ref="A1:F1"/>
    <mergeCell ref="A7:A11"/>
    <mergeCell ref="A12:A15"/>
    <mergeCell ref="B2:F2"/>
    <mergeCell ref="A3:A6"/>
    <mergeCell ref="C3:F3"/>
    <mergeCell ref="C4:F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9"/>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262"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211</v>
      </c>
      <c r="B2" s="374" t="s">
        <v>216</v>
      </c>
      <c r="C2" s="374"/>
      <c r="D2" s="374"/>
      <c r="E2" s="374"/>
      <c r="F2" s="374"/>
      <c r="G2" s="371"/>
      <c r="H2" s="249"/>
    </row>
    <row r="3" spans="1:8" ht="39.950000000000003" customHeight="1" x14ac:dyDescent="0.25">
      <c r="A3" s="373" t="s">
        <v>1</v>
      </c>
      <c r="B3" s="15" t="s">
        <v>212</v>
      </c>
      <c r="C3" s="374" t="s">
        <v>215</v>
      </c>
      <c r="D3" s="374"/>
      <c r="E3" s="374"/>
      <c r="F3" s="374"/>
      <c r="G3" s="371"/>
      <c r="H3" s="292" t="s">
        <v>530</v>
      </c>
    </row>
    <row r="4" spans="1:8" ht="39.950000000000003" customHeight="1" x14ac:dyDescent="0.25">
      <c r="A4" s="373"/>
      <c r="B4" s="15" t="s">
        <v>213</v>
      </c>
      <c r="C4" s="374" t="s">
        <v>217</v>
      </c>
      <c r="D4" s="374"/>
      <c r="E4" s="374"/>
      <c r="F4" s="374"/>
      <c r="G4" s="371"/>
      <c r="H4" s="249" t="s">
        <v>469</v>
      </c>
    </row>
    <row r="5" spans="1:8" ht="39.950000000000003" customHeight="1" x14ac:dyDescent="0.25">
      <c r="A5" s="373"/>
      <c r="B5" s="15" t="s">
        <v>214</v>
      </c>
      <c r="C5" s="374" t="s">
        <v>218</v>
      </c>
      <c r="D5" s="374"/>
      <c r="E5" s="374"/>
      <c r="F5" s="374"/>
      <c r="G5" s="371"/>
      <c r="H5" s="249" t="s">
        <v>529</v>
      </c>
    </row>
    <row r="6" spans="1:8" ht="39.950000000000003" customHeight="1" x14ac:dyDescent="0.25">
      <c r="A6" s="373" t="s">
        <v>2</v>
      </c>
      <c r="B6" s="15"/>
      <c r="C6" s="245" t="s">
        <v>20</v>
      </c>
      <c r="D6" s="245">
        <v>2023</v>
      </c>
      <c r="E6" s="245">
        <v>2024</v>
      </c>
      <c r="F6" s="245">
        <v>2025</v>
      </c>
      <c r="G6" s="245" t="s">
        <v>492</v>
      </c>
      <c r="H6" s="266"/>
    </row>
    <row r="7" spans="1:8" ht="39.950000000000003" customHeight="1" x14ac:dyDescent="0.25">
      <c r="A7" s="373"/>
      <c r="B7" s="15" t="s">
        <v>212</v>
      </c>
      <c r="C7" s="290">
        <v>12.8</v>
      </c>
      <c r="D7" s="269">
        <v>20</v>
      </c>
      <c r="E7" s="269">
        <v>25</v>
      </c>
      <c r="F7" s="269">
        <v>30</v>
      </c>
      <c r="G7" s="18" t="s">
        <v>491</v>
      </c>
      <c r="H7" s="249"/>
    </row>
    <row r="8" spans="1:8" ht="39.950000000000003" customHeight="1" x14ac:dyDescent="0.25">
      <c r="A8" s="373"/>
      <c r="B8" s="15" t="s">
        <v>213</v>
      </c>
      <c r="C8" s="68">
        <v>60</v>
      </c>
      <c r="D8" s="68">
        <v>60</v>
      </c>
      <c r="E8" s="68">
        <v>65</v>
      </c>
      <c r="F8" s="68">
        <v>65</v>
      </c>
      <c r="G8" s="68" t="s">
        <v>491</v>
      </c>
      <c r="H8" s="249"/>
    </row>
    <row r="9" spans="1:8" ht="39.950000000000003" customHeight="1" x14ac:dyDescent="0.25">
      <c r="A9" s="373"/>
      <c r="B9" s="15" t="s">
        <v>214</v>
      </c>
      <c r="C9" s="268">
        <v>26</v>
      </c>
      <c r="D9" s="268">
        <v>33</v>
      </c>
      <c r="E9" s="268">
        <v>40</v>
      </c>
      <c r="F9" s="268">
        <v>48</v>
      </c>
      <c r="G9" s="268" t="s">
        <v>491</v>
      </c>
      <c r="H9" s="249"/>
    </row>
    <row r="10" spans="1:8" ht="39.950000000000003" customHeight="1" x14ac:dyDescent="0.25">
      <c r="A10" s="373" t="s">
        <v>11</v>
      </c>
      <c r="B10" s="15" t="s">
        <v>212</v>
      </c>
      <c r="C10" s="18">
        <v>35</v>
      </c>
      <c r="D10" s="18">
        <v>35</v>
      </c>
      <c r="E10" s="18">
        <v>35</v>
      </c>
      <c r="F10" s="18">
        <v>35</v>
      </c>
      <c r="G10" s="390"/>
      <c r="H10" s="249"/>
    </row>
    <row r="11" spans="1:8" ht="39.950000000000003" customHeight="1" x14ac:dyDescent="0.25">
      <c r="A11" s="373"/>
      <c r="B11" s="15" t="s">
        <v>213</v>
      </c>
      <c r="C11" s="18">
        <v>15</v>
      </c>
      <c r="D11" s="18">
        <v>15</v>
      </c>
      <c r="E11" s="18">
        <v>15</v>
      </c>
      <c r="F11" s="18">
        <v>15</v>
      </c>
      <c r="G11" s="391"/>
      <c r="H11" s="249"/>
    </row>
    <row r="12" spans="1:8" ht="39.950000000000003" customHeight="1" x14ac:dyDescent="0.25">
      <c r="A12" s="373"/>
      <c r="B12" s="15" t="s">
        <v>214</v>
      </c>
      <c r="C12" s="18">
        <v>50</v>
      </c>
      <c r="D12" s="18">
        <v>50</v>
      </c>
      <c r="E12" s="18">
        <v>50</v>
      </c>
      <c r="F12" s="18">
        <v>50</v>
      </c>
      <c r="G12" s="392"/>
      <c r="H12" s="249"/>
    </row>
    <row r="13" spans="1:8" ht="39.950000000000003" customHeight="1" x14ac:dyDescent="0.25">
      <c r="A13" s="260" t="s">
        <v>12</v>
      </c>
      <c r="B13" s="374" t="s">
        <v>219</v>
      </c>
      <c r="C13" s="374"/>
      <c r="D13" s="374"/>
      <c r="E13" s="374"/>
      <c r="F13" s="374"/>
      <c r="G13" s="18"/>
      <c r="H13" s="249"/>
    </row>
    <row r="14" spans="1:8" ht="34.5" customHeight="1" x14ac:dyDescent="0.25">
      <c r="A14" s="260" t="s">
        <v>13</v>
      </c>
      <c r="B14" s="389" t="s">
        <v>407</v>
      </c>
      <c r="C14" s="389"/>
      <c r="D14" s="389"/>
      <c r="E14" s="389"/>
      <c r="F14" s="389"/>
      <c r="G14" s="291"/>
      <c r="H14" s="249"/>
    </row>
    <row r="15" spans="1:8" ht="63.75" customHeight="1" x14ac:dyDescent="0.25">
      <c r="A15" s="260" t="s">
        <v>14</v>
      </c>
      <c r="B15" s="374" t="s">
        <v>220</v>
      </c>
      <c r="C15" s="374"/>
      <c r="D15" s="374"/>
      <c r="E15" s="374"/>
      <c r="F15" s="374"/>
      <c r="G15" s="18"/>
      <c r="H15" s="249"/>
    </row>
    <row r="16" spans="1:8" ht="52.5" customHeight="1" x14ac:dyDescent="0.25">
      <c r="A16" s="260" t="s">
        <v>15</v>
      </c>
      <c r="B16" s="374" t="s">
        <v>221</v>
      </c>
      <c r="C16" s="374"/>
      <c r="D16" s="374"/>
      <c r="E16" s="374"/>
      <c r="F16" s="374"/>
      <c r="G16" s="18"/>
      <c r="H16" s="249"/>
    </row>
    <row r="17" spans="1:8" ht="20.25" customHeight="1" x14ac:dyDescent="0.25">
      <c r="A17" s="260" t="s">
        <v>16</v>
      </c>
      <c r="B17" s="375">
        <v>1019000</v>
      </c>
      <c r="C17" s="376"/>
      <c r="D17" s="376"/>
      <c r="E17" s="376"/>
      <c r="F17" s="376"/>
      <c r="G17" s="18"/>
      <c r="H17" s="249"/>
    </row>
    <row r="18" spans="1:8" ht="102" customHeight="1" x14ac:dyDescent="0.25">
      <c r="A18" s="260" t="s">
        <v>17</v>
      </c>
      <c r="B18" s="374" t="s">
        <v>222</v>
      </c>
      <c r="C18" s="374"/>
      <c r="D18" s="374"/>
      <c r="E18" s="374"/>
      <c r="F18" s="374"/>
      <c r="G18" s="18"/>
      <c r="H18" s="249"/>
    </row>
    <row r="19" spans="1:8" ht="53.25" customHeight="1" x14ac:dyDescent="0.25">
      <c r="A19" s="260" t="s">
        <v>18</v>
      </c>
      <c r="B19" s="374" t="s">
        <v>223</v>
      </c>
      <c r="C19" s="374"/>
      <c r="D19" s="374"/>
      <c r="E19" s="374"/>
      <c r="F19" s="374"/>
      <c r="G19" s="18"/>
      <c r="H19" s="249"/>
    </row>
  </sheetData>
  <mergeCells count="17">
    <mergeCell ref="C5:F5"/>
    <mergeCell ref="G10:G12"/>
    <mergeCell ref="G1:G5"/>
    <mergeCell ref="B19:F19"/>
    <mergeCell ref="B15:F15"/>
    <mergeCell ref="B16:F16"/>
    <mergeCell ref="B17:F17"/>
    <mergeCell ref="B13:F13"/>
    <mergeCell ref="B14:F14"/>
    <mergeCell ref="B18:F18"/>
    <mergeCell ref="A1:F1"/>
    <mergeCell ref="A6:A9"/>
    <mergeCell ref="A10:A12"/>
    <mergeCell ref="B2:F2"/>
    <mergeCell ref="A3:A5"/>
    <mergeCell ref="C3:F3"/>
    <mergeCell ref="C4:F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224</v>
      </c>
      <c r="B2" s="374" t="s">
        <v>230</v>
      </c>
      <c r="C2" s="374"/>
      <c r="D2" s="374"/>
      <c r="E2" s="374"/>
      <c r="F2" s="374"/>
      <c r="G2" s="371"/>
      <c r="H2" s="249"/>
    </row>
    <row r="3" spans="1:8" ht="39.950000000000003" customHeight="1" x14ac:dyDescent="0.25">
      <c r="A3" s="373" t="s">
        <v>1</v>
      </c>
      <c r="B3" s="15" t="s">
        <v>225</v>
      </c>
      <c r="C3" s="383" t="s">
        <v>341</v>
      </c>
      <c r="D3" s="383"/>
      <c r="E3" s="383"/>
      <c r="F3" s="383"/>
      <c r="G3" s="371"/>
      <c r="H3" s="292" t="s">
        <v>532</v>
      </c>
    </row>
    <row r="4" spans="1:8" ht="39.950000000000003" customHeight="1" x14ac:dyDescent="0.25">
      <c r="A4" s="373"/>
      <c r="B4" s="15" t="s">
        <v>226</v>
      </c>
      <c r="C4" s="376" t="s">
        <v>434</v>
      </c>
      <c r="D4" s="376"/>
      <c r="E4" s="376"/>
      <c r="F4" s="376"/>
      <c r="G4" s="371"/>
      <c r="H4" s="292" t="s">
        <v>531</v>
      </c>
    </row>
    <row r="5" spans="1:8" ht="39.950000000000003" customHeight="1" x14ac:dyDescent="0.25">
      <c r="A5" s="373"/>
      <c r="B5" s="15" t="s">
        <v>227</v>
      </c>
      <c r="C5" s="376" t="s">
        <v>342</v>
      </c>
      <c r="D5" s="376"/>
      <c r="E5" s="376"/>
      <c r="F5" s="376"/>
      <c r="G5" s="371"/>
      <c r="H5" s="292" t="s">
        <v>533</v>
      </c>
    </row>
    <row r="6" spans="1:8" ht="39.950000000000003" customHeight="1" x14ac:dyDescent="0.25">
      <c r="A6" s="373"/>
      <c r="B6" s="15" t="s">
        <v>228</v>
      </c>
      <c r="C6" s="399" t="s">
        <v>234</v>
      </c>
      <c r="D6" s="399"/>
      <c r="E6" s="399"/>
      <c r="F6" s="399"/>
      <c r="G6" s="371"/>
      <c r="H6" s="249" t="s">
        <v>470</v>
      </c>
    </row>
    <row r="7" spans="1:8" ht="39.950000000000003" customHeight="1" x14ac:dyDescent="0.25">
      <c r="A7" s="373"/>
      <c r="B7" s="15" t="s">
        <v>229</v>
      </c>
      <c r="C7" s="376" t="s">
        <v>435</v>
      </c>
      <c r="D7" s="376"/>
      <c r="E7" s="376"/>
      <c r="F7" s="376"/>
      <c r="G7" s="371"/>
      <c r="H7" s="292" t="s">
        <v>534</v>
      </c>
    </row>
    <row r="8" spans="1:8" ht="39.950000000000003" customHeight="1" x14ac:dyDescent="0.25">
      <c r="A8" s="373" t="s">
        <v>2</v>
      </c>
      <c r="B8" s="15"/>
      <c r="C8" s="245" t="s">
        <v>20</v>
      </c>
      <c r="D8" s="245">
        <v>2023</v>
      </c>
      <c r="E8" s="245">
        <v>2024</v>
      </c>
      <c r="F8" s="245">
        <v>2025</v>
      </c>
      <c r="G8" s="245" t="s">
        <v>492</v>
      </c>
      <c r="H8" s="266"/>
    </row>
    <row r="9" spans="1:8" ht="39.950000000000003" customHeight="1" x14ac:dyDescent="0.25">
      <c r="A9" s="373"/>
      <c r="B9" s="15" t="s">
        <v>225</v>
      </c>
      <c r="C9" s="68">
        <v>158</v>
      </c>
      <c r="D9" s="68">
        <f>C9+150</f>
        <v>308</v>
      </c>
      <c r="E9" s="68">
        <f t="shared" ref="E9:F9" si="0">D9+150</f>
        <v>458</v>
      </c>
      <c r="F9" s="68">
        <f t="shared" si="0"/>
        <v>608</v>
      </c>
      <c r="G9" s="68" t="s">
        <v>493</v>
      </c>
      <c r="H9" s="249"/>
    </row>
    <row r="10" spans="1:8" ht="39.950000000000003" customHeight="1" x14ac:dyDescent="0.25">
      <c r="A10" s="373"/>
      <c r="B10" s="15" t="s">
        <v>226</v>
      </c>
      <c r="C10" s="68">
        <v>214</v>
      </c>
      <c r="D10" s="68">
        <f>C10+230</f>
        <v>444</v>
      </c>
      <c r="E10" s="68">
        <f>D10+255</f>
        <v>699</v>
      </c>
      <c r="F10" s="68">
        <f>E10+260</f>
        <v>959</v>
      </c>
      <c r="G10" s="68" t="s">
        <v>493</v>
      </c>
      <c r="H10" s="249"/>
    </row>
    <row r="11" spans="1:8" ht="39.950000000000003" customHeight="1" x14ac:dyDescent="0.25">
      <c r="A11" s="373"/>
      <c r="B11" s="15" t="s">
        <v>227</v>
      </c>
      <c r="C11" s="68">
        <v>47</v>
      </c>
      <c r="D11" s="68">
        <f>C11+40</f>
        <v>87</v>
      </c>
      <c r="E11" s="68">
        <f t="shared" ref="E11:F11" si="1">D11+40</f>
        <v>127</v>
      </c>
      <c r="F11" s="68">
        <f t="shared" si="1"/>
        <v>167</v>
      </c>
      <c r="G11" s="68" t="s">
        <v>493</v>
      </c>
      <c r="H11" s="249"/>
    </row>
    <row r="12" spans="1:8" ht="39.950000000000003" customHeight="1" x14ac:dyDescent="0.25">
      <c r="A12" s="373"/>
      <c r="B12" s="15" t="s">
        <v>228</v>
      </c>
      <c r="C12" s="68">
        <v>2</v>
      </c>
      <c r="D12" s="68">
        <v>2</v>
      </c>
      <c r="E12" s="68">
        <v>3</v>
      </c>
      <c r="F12" s="68">
        <v>3</v>
      </c>
      <c r="G12" s="68" t="s">
        <v>493</v>
      </c>
      <c r="H12" s="249"/>
    </row>
    <row r="13" spans="1:8" ht="39.950000000000003" customHeight="1" x14ac:dyDescent="0.25">
      <c r="A13" s="373"/>
      <c r="B13" s="15" t="s">
        <v>229</v>
      </c>
      <c r="C13" s="268">
        <v>0</v>
      </c>
      <c r="D13" s="268">
        <v>0</v>
      </c>
      <c r="E13" s="268">
        <v>1</v>
      </c>
      <c r="F13" s="268">
        <v>1</v>
      </c>
      <c r="G13" s="268" t="s">
        <v>493</v>
      </c>
      <c r="H13" s="249"/>
    </row>
    <row r="14" spans="1:8" ht="39.950000000000003" customHeight="1" x14ac:dyDescent="0.25">
      <c r="A14" s="373" t="s">
        <v>11</v>
      </c>
      <c r="B14" s="15" t="s">
        <v>225</v>
      </c>
      <c r="C14" s="18">
        <v>20</v>
      </c>
      <c r="D14" s="18">
        <v>20</v>
      </c>
      <c r="E14" s="18">
        <v>20</v>
      </c>
      <c r="F14" s="18">
        <v>20</v>
      </c>
      <c r="G14" s="390"/>
      <c r="H14" s="249"/>
    </row>
    <row r="15" spans="1:8" ht="39.950000000000003" customHeight="1" x14ac:dyDescent="0.25">
      <c r="A15" s="373"/>
      <c r="B15" s="15" t="s">
        <v>226</v>
      </c>
      <c r="C15" s="18">
        <v>20</v>
      </c>
      <c r="D15" s="18">
        <v>20</v>
      </c>
      <c r="E15" s="18">
        <v>20</v>
      </c>
      <c r="F15" s="18">
        <v>20</v>
      </c>
      <c r="G15" s="391"/>
      <c r="H15" s="249"/>
    </row>
    <row r="16" spans="1:8" ht="39.950000000000003" customHeight="1" x14ac:dyDescent="0.25">
      <c r="A16" s="373"/>
      <c r="B16" s="15" t="s">
        <v>227</v>
      </c>
      <c r="C16" s="18">
        <v>20</v>
      </c>
      <c r="D16" s="18">
        <v>20</v>
      </c>
      <c r="E16" s="18">
        <v>20</v>
      </c>
      <c r="F16" s="18">
        <v>20</v>
      </c>
      <c r="G16" s="391"/>
      <c r="H16" s="249"/>
    </row>
    <row r="17" spans="1:8" ht="39.950000000000003" customHeight="1" x14ac:dyDescent="0.25">
      <c r="A17" s="373"/>
      <c r="B17" s="15" t="s">
        <v>228</v>
      </c>
      <c r="C17" s="18">
        <v>20</v>
      </c>
      <c r="D17" s="18">
        <v>20</v>
      </c>
      <c r="E17" s="18">
        <v>20</v>
      </c>
      <c r="F17" s="18">
        <v>20</v>
      </c>
      <c r="G17" s="391"/>
      <c r="H17" s="249"/>
    </row>
    <row r="18" spans="1:8" ht="39.950000000000003" customHeight="1" x14ac:dyDescent="0.25">
      <c r="A18" s="373"/>
      <c r="B18" s="15" t="s">
        <v>229</v>
      </c>
      <c r="C18" s="18">
        <v>20</v>
      </c>
      <c r="D18" s="18">
        <v>20</v>
      </c>
      <c r="E18" s="18">
        <v>20</v>
      </c>
      <c r="F18" s="18">
        <v>20</v>
      </c>
      <c r="G18" s="392"/>
      <c r="H18" s="249"/>
    </row>
    <row r="19" spans="1:8" ht="39.950000000000003" customHeight="1" x14ac:dyDescent="0.25">
      <c r="A19" s="260" t="s">
        <v>12</v>
      </c>
      <c r="B19" s="389" t="s">
        <v>219</v>
      </c>
      <c r="C19" s="389"/>
      <c r="D19" s="389"/>
      <c r="E19" s="389"/>
      <c r="F19" s="389"/>
      <c r="G19" s="250"/>
      <c r="H19" s="249"/>
    </row>
    <row r="20" spans="1:8" ht="34.5" customHeight="1" x14ac:dyDescent="0.25">
      <c r="A20" s="260" t="s">
        <v>13</v>
      </c>
      <c r="B20" s="396" t="s">
        <v>409</v>
      </c>
      <c r="C20" s="374"/>
      <c r="D20" s="374"/>
      <c r="E20" s="374"/>
      <c r="F20" s="374"/>
      <c r="G20" s="246"/>
      <c r="H20" s="249"/>
    </row>
    <row r="21" spans="1:8" ht="63.75" customHeight="1" x14ac:dyDescent="0.25">
      <c r="A21" s="260" t="s">
        <v>14</v>
      </c>
      <c r="B21" s="374" t="s">
        <v>236</v>
      </c>
      <c r="C21" s="374"/>
      <c r="D21" s="374"/>
      <c r="E21" s="374"/>
      <c r="F21" s="374"/>
      <c r="G21" s="18"/>
      <c r="H21" s="249"/>
    </row>
    <row r="22" spans="1:8" ht="52.5" customHeight="1" x14ac:dyDescent="0.25">
      <c r="A22" s="260" t="s">
        <v>15</v>
      </c>
      <c r="B22" s="374" t="s">
        <v>237</v>
      </c>
      <c r="C22" s="374"/>
      <c r="D22" s="374"/>
      <c r="E22" s="374"/>
      <c r="F22" s="374"/>
      <c r="G22" s="18"/>
      <c r="H22" s="249"/>
    </row>
    <row r="23" spans="1:8" ht="20.25" customHeight="1" x14ac:dyDescent="0.25">
      <c r="A23" s="260" t="s">
        <v>16</v>
      </c>
      <c r="B23" s="375">
        <v>95000</v>
      </c>
      <c r="C23" s="376"/>
      <c r="D23" s="376"/>
      <c r="E23" s="376"/>
      <c r="F23" s="376"/>
      <c r="G23" s="18"/>
      <c r="H23" s="249"/>
    </row>
    <row r="24" spans="1:8" ht="102" customHeight="1" x14ac:dyDescent="0.25">
      <c r="A24" s="260" t="s">
        <v>17</v>
      </c>
      <c r="B24" s="374" t="s">
        <v>238</v>
      </c>
      <c r="C24" s="374"/>
      <c r="D24" s="374"/>
      <c r="E24" s="374"/>
      <c r="F24" s="374"/>
      <c r="G24" s="18"/>
      <c r="H24" s="249"/>
    </row>
    <row r="25" spans="1:8" ht="84.75" customHeight="1" x14ac:dyDescent="0.25">
      <c r="A25" s="260" t="s">
        <v>18</v>
      </c>
      <c r="B25" s="374" t="s">
        <v>239</v>
      </c>
      <c r="C25" s="374"/>
      <c r="D25" s="374"/>
      <c r="E25" s="374"/>
      <c r="F25" s="374"/>
      <c r="G25" s="18"/>
      <c r="H25" s="249"/>
    </row>
  </sheetData>
  <mergeCells count="19">
    <mergeCell ref="B25:F25"/>
    <mergeCell ref="B24:F24"/>
    <mergeCell ref="B22:F22"/>
    <mergeCell ref="B23:F23"/>
    <mergeCell ref="B19:F19"/>
    <mergeCell ref="B20:F20"/>
    <mergeCell ref="B21:F21"/>
    <mergeCell ref="G14:G18"/>
    <mergeCell ref="G1:G7"/>
    <mergeCell ref="A1:F1"/>
    <mergeCell ref="B2:F2"/>
    <mergeCell ref="A3:A7"/>
    <mergeCell ref="C3:F3"/>
    <mergeCell ref="C4:F4"/>
    <mergeCell ref="C7:F7"/>
    <mergeCell ref="C6:F6"/>
    <mergeCell ref="A14:A18"/>
    <mergeCell ref="C5:F5"/>
    <mergeCell ref="A8:A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283</v>
      </c>
      <c r="B2" s="374" t="s">
        <v>240</v>
      </c>
      <c r="C2" s="374"/>
      <c r="D2" s="374"/>
      <c r="E2" s="374"/>
      <c r="F2" s="374"/>
      <c r="G2" s="371"/>
      <c r="H2" s="249"/>
    </row>
    <row r="3" spans="1:8" ht="39.950000000000003" customHeight="1" x14ac:dyDescent="0.25">
      <c r="A3" s="373" t="s">
        <v>1</v>
      </c>
      <c r="B3" s="15" t="s">
        <v>241</v>
      </c>
      <c r="C3" s="374" t="s">
        <v>246</v>
      </c>
      <c r="D3" s="374"/>
      <c r="E3" s="374"/>
      <c r="F3" s="374"/>
      <c r="G3" s="371"/>
      <c r="H3" s="249" t="s">
        <v>412</v>
      </c>
    </row>
    <row r="4" spans="1:8" ht="39.950000000000003" customHeight="1" x14ac:dyDescent="0.25">
      <c r="A4" s="373"/>
      <c r="B4" s="15" t="s">
        <v>242</v>
      </c>
      <c r="C4" s="374" t="s">
        <v>247</v>
      </c>
      <c r="D4" s="374"/>
      <c r="E4" s="374"/>
      <c r="F4" s="374"/>
      <c r="G4" s="371"/>
      <c r="H4" s="249" t="s">
        <v>471</v>
      </c>
    </row>
    <row r="5" spans="1:8" ht="39.950000000000003" customHeight="1" x14ac:dyDescent="0.25">
      <c r="A5" s="373"/>
      <c r="B5" s="15" t="s">
        <v>243</v>
      </c>
      <c r="C5" s="374" t="s">
        <v>248</v>
      </c>
      <c r="D5" s="374"/>
      <c r="E5" s="374"/>
      <c r="F5" s="374"/>
      <c r="G5" s="371"/>
      <c r="H5" s="249" t="s">
        <v>472</v>
      </c>
    </row>
    <row r="6" spans="1:8" ht="39.950000000000003" customHeight="1" x14ac:dyDescent="0.25">
      <c r="A6" s="373"/>
      <c r="B6" s="15" t="s">
        <v>244</v>
      </c>
      <c r="C6" s="398"/>
      <c r="D6" s="398"/>
      <c r="E6" s="398"/>
      <c r="F6" s="398"/>
      <c r="G6" s="371"/>
      <c r="H6" s="249"/>
    </row>
    <row r="7" spans="1:8" ht="39.950000000000003" customHeight="1" x14ac:dyDescent="0.25">
      <c r="A7" s="373"/>
      <c r="B7" s="15" t="s">
        <v>245</v>
      </c>
      <c r="C7" s="374" t="s">
        <v>250</v>
      </c>
      <c r="D7" s="374"/>
      <c r="E7" s="374"/>
      <c r="F7" s="374"/>
      <c r="G7" s="371"/>
      <c r="H7" s="249" t="s">
        <v>473</v>
      </c>
    </row>
    <row r="8" spans="1:8" ht="39.950000000000003" customHeight="1" x14ac:dyDescent="0.25">
      <c r="A8" s="373" t="s">
        <v>2</v>
      </c>
      <c r="B8" s="15"/>
      <c r="C8" s="245" t="s">
        <v>20</v>
      </c>
      <c r="D8" s="245">
        <v>2023</v>
      </c>
      <c r="E8" s="245">
        <v>2024</v>
      </c>
      <c r="F8" s="245">
        <v>2025</v>
      </c>
      <c r="G8" s="245" t="s">
        <v>492</v>
      </c>
      <c r="H8" s="266"/>
    </row>
    <row r="9" spans="1:8" ht="39.950000000000003" customHeight="1" x14ac:dyDescent="0.25">
      <c r="A9" s="373"/>
      <c r="B9" s="15" t="s">
        <v>241</v>
      </c>
      <c r="C9" s="68">
        <v>17</v>
      </c>
      <c r="D9" s="68">
        <f>7+C9</f>
        <v>24</v>
      </c>
      <c r="E9" s="68">
        <f>10+D9</f>
        <v>34</v>
      </c>
      <c r="F9" s="68">
        <f>13+E9</f>
        <v>47</v>
      </c>
      <c r="G9" s="68" t="s">
        <v>493</v>
      </c>
      <c r="H9" s="249"/>
    </row>
    <row r="10" spans="1:8" ht="39.950000000000003" customHeight="1" x14ac:dyDescent="0.25">
      <c r="A10" s="373"/>
      <c r="B10" s="15" t="s">
        <v>242</v>
      </c>
      <c r="C10" s="68">
        <v>476</v>
      </c>
      <c r="D10" s="68">
        <v>500</v>
      </c>
      <c r="E10" s="68">
        <v>525</v>
      </c>
      <c r="F10" s="68">
        <v>550</v>
      </c>
      <c r="G10" s="68" t="s">
        <v>493</v>
      </c>
      <c r="H10" s="249"/>
    </row>
    <row r="11" spans="1:8" ht="39.950000000000003" customHeight="1" x14ac:dyDescent="0.25">
      <c r="A11" s="373"/>
      <c r="B11" s="15" t="s">
        <v>243</v>
      </c>
      <c r="C11" s="68">
        <v>40</v>
      </c>
      <c r="D11" s="68">
        <v>52</v>
      </c>
      <c r="E11" s="68">
        <v>64</v>
      </c>
      <c r="F11" s="68">
        <v>76</v>
      </c>
      <c r="G11" s="68" t="s">
        <v>493</v>
      </c>
      <c r="H11" s="249"/>
    </row>
    <row r="12" spans="1:8" ht="39.950000000000003" customHeight="1" x14ac:dyDescent="0.25">
      <c r="A12" s="373"/>
      <c r="B12" s="15" t="s">
        <v>244</v>
      </c>
      <c r="C12" s="271"/>
      <c r="D12" s="271"/>
      <c r="E12" s="271"/>
      <c r="F12" s="271"/>
      <c r="G12" s="271"/>
      <c r="H12" s="271"/>
    </row>
    <row r="13" spans="1:8" ht="39.950000000000003" customHeight="1" x14ac:dyDescent="0.25">
      <c r="A13" s="373"/>
      <c r="B13" s="15" t="s">
        <v>245</v>
      </c>
      <c r="C13" s="268">
        <v>6</v>
      </c>
      <c r="D13" s="268">
        <v>7</v>
      </c>
      <c r="E13" s="268">
        <v>8</v>
      </c>
      <c r="F13" s="268">
        <v>8</v>
      </c>
      <c r="G13" s="268" t="s">
        <v>493</v>
      </c>
      <c r="H13" s="249"/>
    </row>
    <row r="14" spans="1:8" ht="39.950000000000003" customHeight="1" x14ac:dyDescent="0.25">
      <c r="A14" s="373" t="s">
        <v>11</v>
      </c>
      <c r="B14" s="15" t="s">
        <v>241</v>
      </c>
      <c r="C14" s="268">
        <v>25</v>
      </c>
      <c r="D14" s="268">
        <v>25</v>
      </c>
      <c r="E14" s="268">
        <v>25</v>
      </c>
      <c r="F14" s="268">
        <v>25</v>
      </c>
      <c r="G14" s="390"/>
      <c r="H14" s="249"/>
    </row>
    <row r="15" spans="1:8" ht="39.950000000000003" customHeight="1" x14ac:dyDescent="0.25">
      <c r="A15" s="373"/>
      <c r="B15" s="15" t="s">
        <v>242</v>
      </c>
      <c r="C15" s="268">
        <v>25</v>
      </c>
      <c r="D15" s="268">
        <v>25</v>
      </c>
      <c r="E15" s="268">
        <v>25</v>
      </c>
      <c r="F15" s="268">
        <v>25</v>
      </c>
      <c r="G15" s="391"/>
      <c r="H15" s="249"/>
    </row>
    <row r="16" spans="1:8" ht="39.950000000000003" customHeight="1" x14ac:dyDescent="0.25">
      <c r="A16" s="373"/>
      <c r="B16" s="15" t="s">
        <v>243</v>
      </c>
      <c r="C16" s="268">
        <v>25</v>
      </c>
      <c r="D16" s="268">
        <v>25</v>
      </c>
      <c r="E16" s="268">
        <v>25</v>
      </c>
      <c r="F16" s="268">
        <v>25</v>
      </c>
      <c r="G16" s="392"/>
      <c r="H16" s="249"/>
    </row>
    <row r="17" spans="1:8" ht="39.950000000000003" customHeight="1" x14ac:dyDescent="0.25">
      <c r="A17" s="373"/>
      <c r="B17" s="15" t="s">
        <v>244</v>
      </c>
      <c r="C17" s="271"/>
      <c r="D17" s="274"/>
      <c r="E17" s="274"/>
      <c r="F17" s="274"/>
      <c r="G17" s="274"/>
      <c r="H17" s="271"/>
    </row>
    <row r="18" spans="1:8" ht="39.950000000000003" customHeight="1" x14ac:dyDescent="0.25">
      <c r="A18" s="373"/>
      <c r="B18" s="15" t="s">
        <v>245</v>
      </c>
      <c r="C18" s="268">
        <v>25</v>
      </c>
      <c r="D18" s="268">
        <v>25</v>
      </c>
      <c r="E18" s="268">
        <v>25</v>
      </c>
      <c r="F18" s="268">
        <v>25</v>
      </c>
      <c r="G18" s="345"/>
      <c r="H18" s="249"/>
    </row>
    <row r="19" spans="1:8" ht="39.950000000000003" customHeight="1" x14ac:dyDescent="0.25">
      <c r="A19" s="260" t="s">
        <v>12</v>
      </c>
      <c r="B19" s="374" t="s">
        <v>207</v>
      </c>
      <c r="C19" s="374"/>
      <c r="D19" s="374"/>
      <c r="E19" s="374"/>
      <c r="F19" s="374"/>
      <c r="G19" s="18"/>
      <c r="H19" s="249"/>
    </row>
    <row r="20" spans="1:8" ht="34.5" customHeight="1" x14ac:dyDescent="0.25">
      <c r="A20" s="260" t="s">
        <v>13</v>
      </c>
      <c r="B20" s="376" t="s">
        <v>413</v>
      </c>
      <c r="C20" s="376"/>
      <c r="D20" s="376"/>
      <c r="E20" s="376"/>
      <c r="F20" s="376"/>
      <c r="G20" s="246"/>
      <c r="H20" s="249"/>
    </row>
    <row r="21" spans="1:8" ht="63.75" customHeight="1" x14ac:dyDescent="0.25">
      <c r="A21" s="260" t="s">
        <v>14</v>
      </c>
      <c r="B21" s="374" t="s">
        <v>251</v>
      </c>
      <c r="C21" s="374"/>
      <c r="D21" s="374"/>
      <c r="E21" s="374"/>
      <c r="F21" s="374"/>
      <c r="G21" s="18"/>
      <c r="H21" s="249"/>
    </row>
    <row r="22" spans="1:8" ht="52.5" customHeight="1" x14ac:dyDescent="0.25">
      <c r="A22" s="260" t="s">
        <v>15</v>
      </c>
      <c r="B22" s="374" t="s">
        <v>344</v>
      </c>
      <c r="C22" s="374"/>
      <c r="D22" s="374"/>
      <c r="E22" s="374"/>
      <c r="F22" s="374"/>
      <c r="G22" s="18"/>
      <c r="H22" s="249"/>
    </row>
    <row r="23" spans="1:8" ht="20.25" customHeight="1" x14ac:dyDescent="0.25">
      <c r="A23" s="260" t="s">
        <v>16</v>
      </c>
      <c r="B23" s="375">
        <v>295000</v>
      </c>
      <c r="C23" s="376"/>
      <c r="D23" s="376"/>
      <c r="E23" s="376"/>
      <c r="F23" s="376"/>
      <c r="G23" s="18"/>
      <c r="H23" s="249"/>
    </row>
    <row r="24" spans="1:8" ht="102" customHeight="1" x14ac:dyDescent="0.25">
      <c r="A24" s="260" t="s">
        <v>17</v>
      </c>
      <c r="B24" s="374" t="s">
        <v>252</v>
      </c>
      <c r="C24" s="374"/>
      <c r="D24" s="374"/>
      <c r="E24" s="374"/>
      <c r="F24" s="374"/>
      <c r="G24" s="18"/>
      <c r="H24" s="249"/>
    </row>
    <row r="25" spans="1:8" ht="48.75" customHeight="1" x14ac:dyDescent="0.25">
      <c r="A25" s="260" t="s">
        <v>18</v>
      </c>
      <c r="B25" s="374" t="s">
        <v>253</v>
      </c>
      <c r="C25" s="374"/>
      <c r="D25" s="374"/>
      <c r="E25" s="374"/>
      <c r="F25" s="374"/>
      <c r="G25" s="18"/>
      <c r="H25" s="249"/>
    </row>
  </sheetData>
  <mergeCells count="19">
    <mergeCell ref="B19:F19"/>
    <mergeCell ref="B20:F20"/>
    <mergeCell ref="B24:F24"/>
    <mergeCell ref="B25:F25"/>
    <mergeCell ref="B21:F21"/>
    <mergeCell ref="B22:F22"/>
    <mergeCell ref="B23:F23"/>
    <mergeCell ref="G14:G16"/>
    <mergeCell ref="G1:G7"/>
    <mergeCell ref="A1:F1"/>
    <mergeCell ref="B2:F2"/>
    <mergeCell ref="A3:A7"/>
    <mergeCell ref="C3:F3"/>
    <mergeCell ref="C4:F4"/>
    <mergeCell ref="C7:F7"/>
    <mergeCell ref="C5:F5"/>
    <mergeCell ref="C6:F6"/>
    <mergeCell ref="A8:A13"/>
    <mergeCell ref="A14:A1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2"/>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255</v>
      </c>
      <c r="B2" s="374" t="s">
        <v>254</v>
      </c>
      <c r="C2" s="374"/>
      <c r="D2" s="374"/>
      <c r="E2" s="374"/>
      <c r="F2" s="374"/>
      <c r="G2" s="371"/>
      <c r="H2" s="249"/>
    </row>
    <row r="3" spans="1:8" ht="39.950000000000003" customHeight="1" x14ac:dyDescent="0.25">
      <c r="A3" s="373" t="s">
        <v>1</v>
      </c>
      <c r="B3" s="15" t="s">
        <v>256</v>
      </c>
      <c r="C3" s="374" t="s">
        <v>260</v>
      </c>
      <c r="D3" s="374"/>
      <c r="E3" s="374"/>
      <c r="F3" s="374"/>
      <c r="G3" s="371"/>
      <c r="H3" s="249" t="s">
        <v>474</v>
      </c>
    </row>
    <row r="4" spans="1:8" ht="39.950000000000003" customHeight="1" x14ac:dyDescent="0.25">
      <c r="A4" s="373"/>
      <c r="B4" s="15" t="s">
        <v>257</v>
      </c>
      <c r="C4" s="374" t="s">
        <v>261</v>
      </c>
      <c r="D4" s="374"/>
      <c r="E4" s="374"/>
      <c r="F4" s="374"/>
      <c r="G4" s="371"/>
      <c r="H4" s="249" t="s">
        <v>475</v>
      </c>
    </row>
    <row r="5" spans="1:8" ht="39.950000000000003" customHeight="1" x14ac:dyDescent="0.25">
      <c r="A5" s="373"/>
      <c r="B5" s="15" t="s">
        <v>258</v>
      </c>
      <c r="C5" s="374" t="s">
        <v>262</v>
      </c>
      <c r="D5" s="374"/>
      <c r="E5" s="374"/>
      <c r="F5" s="374"/>
      <c r="G5" s="371"/>
      <c r="H5" s="249" t="s">
        <v>476</v>
      </c>
    </row>
    <row r="6" spans="1:8" ht="39.950000000000003" customHeight="1" x14ac:dyDescent="0.25">
      <c r="A6" s="373"/>
      <c r="B6" s="15" t="s">
        <v>259</v>
      </c>
      <c r="C6" s="374" t="s">
        <v>263</v>
      </c>
      <c r="D6" s="374"/>
      <c r="E6" s="374"/>
      <c r="F6" s="374"/>
      <c r="G6" s="371"/>
      <c r="H6" s="249" t="s">
        <v>477</v>
      </c>
    </row>
    <row r="7" spans="1:8" ht="39.950000000000003" customHeight="1" x14ac:dyDescent="0.25">
      <c r="A7" s="373" t="s">
        <v>2</v>
      </c>
      <c r="B7" s="15"/>
      <c r="C7" s="245" t="s">
        <v>20</v>
      </c>
      <c r="D7" s="245">
        <v>2023</v>
      </c>
      <c r="E7" s="245">
        <v>2024</v>
      </c>
      <c r="F7" s="245">
        <v>2025</v>
      </c>
      <c r="G7" s="245" t="s">
        <v>492</v>
      </c>
      <c r="H7" s="266"/>
    </row>
    <row r="8" spans="1:8" ht="39.950000000000003" customHeight="1" x14ac:dyDescent="0.25">
      <c r="A8" s="373"/>
      <c r="B8" s="15" t="s">
        <v>256</v>
      </c>
      <c r="C8" s="269">
        <v>60</v>
      </c>
      <c r="D8" s="270">
        <v>70</v>
      </c>
      <c r="E8" s="270">
        <v>80</v>
      </c>
      <c r="F8" s="270">
        <v>90</v>
      </c>
      <c r="G8" s="270" t="s">
        <v>491</v>
      </c>
      <c r="H8" s="249"/>
    </row>
    <row r="9" spans="1:8" ht="39.950000000000003" customHeight="1" x14ac:dyDescent="0.25">
      <c r="A9" s="373"/>
      <c r="B9" s="15" t="s">
        <v>257</v>
      </c>
      <c r="C9" s="269">
        <v>60</v>
      </c>
      <c r="D9" s="270">
        <v>70</v>
      </c>
      <c r="E9" s="270">
        <v>80</v>
      </c>
      <c r="F9" s="270">
        <v>90</v>
      </c>
      <c r="G9" s="270" t="s">
        <v>491</v>
      </c>
      <c r="H9" s="249"/>
    </row>
    <row r="10" spans="1:8" ht="39.950000000000003" customHeight="1" x14ac:dyDescent="0.25">
      <c r="A10" s="373"/>
      <c r="B10" s="15" t="s">
        <v>258</v>
      </c>
      <c r="C10" s="268">
        <v>0</v>
      </c>
      <c r="D10" s="268">
        <v>0</v>
      </c>
      <c r="E10" s="268">
        <v>0</v>
      </c>
      <c r="F10" s="268">
        <v>100</v>
      </c>
      <c r="G10" s="268" t="s">
        <v>491</v>
      </c>
      <c r="H10" s="249"/>
    </row>
    <row r="11" spans="1:8" ht="39.950000000000003" customHeight="1" x14ac:dyDescent="0.25">
      <c r="A11" s="373"/>
      <c r="B11" s="15" t="s">
        <v>259</v>
      </c>
      <c r="C11" s="268">
        <v>9</v>
      </c>
      <c r="D11" s="268">
        <v>10</v>
      </c>
      <c r="E11" s="268">
        <v>11</v>
      </c>
      <c r="F11" s="268">
        <v>12</v>
      </c>
      <c r="G11" s="268" t="s">
        <v>493</v>
      </c>
      <c r="H11" s="249"/>
    </row>
    <row r="12" spans="1:8" ht="39.950000000000003" customHeight="1" x14ac:dyDescent="0.25">
      <c r="A12" s="373" t="s">
        <v>11</v>
      </c>
      <c r="B12" s="15" t="s">
        <v>256</v>
      </c>
      <c r="C12" s="18">
        <v>30</v>
      </c>
      <c r="D12" s="18">
        <v>30</v>
      </c>
      <c r="E12" s="18">
        <v>30</v>
      </c>
      <c r="F12" s="18">
        <v>30</v>
      </c>
      <c r="G12" s="390"/>
      <c r="H12" s="249"/>
    </row>
    <row r="13" spans="1:8" ht="39.950000000000003" customHeight="1" x14ac:dyDescent="0.25">
      <c r="A13" s="373"/>
      <c r="B13" s="15" t="s">
        <v>257</v>
      </c>
      <c r="C13" s="18">
        <v>30</v>
      </c>
      <c r="D13" s="18">
        <v>30</v>
      </c>
      <c r="E13" s="18">
        <v>30</v>
      </c>
      <c r="F13" s="18">
        <v>30</v>
      </c>
      <c r="G13" s="391"/>
      <c r="H13" s="249"/>
    </row>
    <row r="14" spans="1:8" ht="39.950000000000003" customHeight="1" x14ac:dyDescent="0.25">
      <c r="A14" s="373"/>
      <c r="B14" s="15" t="s">
        <v>258</v>
      </c>
      <c r="C14" s="18">
        <v>20</v>
      </c>
      <c r="D14" s="18">
        <v>20</v>
      </c>
      <c r="E14" s="18">
        <v>20</v>
      </c>
      <c r="F14" s="18">
        <v>20</v>
      </c>
      <c r="G14" s="391"/>
      <c r="H14" s="249"/>
    </row>
    <row r="15" spans="1:8" ht="39.950000000000003" customHeight="1" x14ac:dyDescent="0.25">
      <c r="A15" s="373"/>
      <c r="B15" s="15" t="s">
        <v>259</v>
      </c>
      <c r="C15" s="18">
        <v>20</v>
      </c>
      <c r="D15" s="18">
        <v>20</v>
      </c>
      <c r="E15" s="18">
        <v>20</v>
      </c>
      <c r="F15" s="18">
        <v>20</v>
      </c>
      <c r="G15" s="392"/>
      <c r="H15" s="249"/>
    </row>
    <row r="16" spans="1:8" ht="39.950000000000003" customHeight="1" x14ac:dyDescent="0.25">
      <c r="A16" s="260" t="s">
        <v>12</v>
      </c>
      <c r="B16" s="374" t="s">
        <v>264</v>
      </c>
      <c r="C16" s="374"/>
      <c r="D16" s="374"/>
      <c r="E16" s="374"/>
      <c r="F16" s="374"/>
      <c r="G16" s="18"/>
      <c r="H16" s="249"/>
    </row>
    <row r="17" spans="1:8" ht="34.5" customHeight="1" x14ac:dyDescent="0.25">
      <c r="A17" s="260" t="s">
        <v>13</v>
      </c>
      <c r="B17" s="389" t="s">
        <v>338</v>
      </c>
      <c r="C17" s="389"/>
      <c r="D17" s="389"/>
      <c r="E17" s="389"/>
      <c r="F17" s="389"/>
      <c r="G17" s="246"/>
      <c r="H17" s="249"/>
    </row>
    <row r="18" spans="1:8" ht="63.75" customHeight="1" x14ac:dyDescent="0.25">
      <c r="A18" s="260" t="s">
        <v>14</v>
      </c>
      <c r="B18" s="374" t="s">
        <v>265</v>
      </c>
      <c r="C18" s="374"/>
      <c r="D18" s="374"/>
      <c r="E18" s="374"/>
      <c r="F18" s="374"/>
      <c r="G18" s="18"/>
      <c r="H18" s="249"/>
    </row>
    <row r="19" spans="1:8" ht="84.75" customHeight="1" x14ac:dyDescent="0.25">
      <c r="A19" s="260" t="s">
        <v>15</v>
      </c>
      <c r="B19" s="374" t="s">
        <v>266</v>
      </c>
      <c r="C19" s="374"/>
      <c r="D19" s="374"/>
      <c r="E19" s="374"/>
      <c r="F19" s="374"/>
      <c r="G19" s="18"/>
      <c r="H19" s="249"/>
    </row>
    <row r="20" spans="1:8" ht="20.25" customHeight="1" x14ac:dyDescent="0.25">
      <c r="A20" s="260" t="s">
        <v>16</v>
      </c>
      <c r="B20" s="375">
        <v>11019000</v>
      </c>
      <c r="C20" s="376"/>
      <c r="D20" s="376"/>
      <c r="E20" s="376"/>
      <c r="F20" s="376"/>
      <c r="G20" s="18"/>
      <c r="H20" s="249"/>
    </row>
    <row r="21" spans="1:8" ht="102" customHeight="1" x14ac:dyDescent="0.25">
      <c r="A21" s="260" t="s">
        <v>17</v>
      </c>
      <c r="B21" s="374" t="s">
        <v>267</v>
      </c>
      <c r="C21" s="374"/>
      <c r="D21" s="374"/>
      <c r="E21" s="374"/>
      <c r="F21" s="374"/>
      <c r="G21" s="18"/>
      <c r="H21" s="249"/>
    </row>
    <row r="22" spans="1:8" ht="201" customHeight="1" x14ac:dyDescent="0.25">
      <c r="A22" s="260" t="s">
        <v>18</v>
      </c>
      <c r="B22" s="374" t="s">
        <v>268</v>
      </c>
      <c r="C22" s="374"/>
      <c r="D22" s="374"/>
      <c r="E22" s="374"/>
      <c r="F22" s="374"/>
      <c r="G22" s="18"/>
      <c r="H22" s="249"/>
    </row>
  </sheetData>
  <mergeCells count="18">
    <mergeCell ref="B16:F16"/>
    <mergeCell ref="B17:F17"/>
    <mergeCell ref="B21:F21"/>
    <mergeCell ref="B22:F22"/>
    <mergeCell ref="B18:F18"/>
    <mergeCell ref="B19:F19"/>
    <mergeCell ref="B20:F20"/>
    <mergeCell ref="G12:G15"/>
    <mergeCell ref="G1:G6"/>
    <mergeCell ref="A7:A11"/>
    <mergeCell ref="A1:F1"/>
    <mergeCell ref="B2:F2"/>
    <mergeCell ref="A3:A6"/>
    <mergeCell ref="C3:F3"/>
    <mergeCell ref="C4:F4"/>
    <mergeCell ref="C5:F5"/>
    <mergeCell ref="C6:F6"/>
    <mergeCell ref="A12:A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2"/>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269</v>
      </c>
      <c r="B2" s="374" t="s">
        <v>274</v>
      </c>
      <c r="C2" s="374"/>
      <c r="D2" s="374"/>
      <c r="E2" s="374"/>
      <c r="F2" s="374"/>
      <c r="G2" s="371"/>
      <c r="H2" s="249"/>
    </row>
    <row r="3" spans="1:8" ht="39.950000000000003" customHeight="1" x14ac:dyDescent="0.25">
      <c r="A3" s="373" t="s">
        <v>1</v>
      </c>
      <c r="B3" s="15" t="s">
        <v>270</v>
      </c>
      <c r="C3" s="374" t="s">
        <v>275</v>
      </c>
      <c r="D3" s="374"/>
      <c r="E3" s="374"/>
      <c r="F3" s="374"/>
      <c r="G3" s="371"/>
      <c r="H3" s="249" t="s">
        <v>478</v>
      </c>
    </row>
    <row r="4" spans="1:8" ht="39.950000000000003" customHeight="1" x14ac:dyDescent="0.25">
      <c r="A4" s="373"/>
      <c r="B4" s="15" t="s">
        <v>271</v>
      </c>
      <c r="C4" s="374" t="s">
        <v>276</v>
      </c>
      <c r="D4" s="374"/>
      <c r="E4" s="374"/>
      <c r="F4" s="374"/>
      <c r="G4" s="371"/>
      <c r="H4" s="249" t="s">
        <v>479</v>
      </c>
    </row>
    <row r="5" spans="1:8" ht="39.950000000000003" customHeight="1" x14ac:dyDescent="0.25">
      <c r="A5" s="373"/>
      <c r="B5" s="15" t="s">
        <v>272</v>
      </c>
      <c r="C5" s="399" t="s">
        <v>277</v>
      </c>
      <c r="D5" s="399"/>
      <c r="E5" s="399"/>
      <c r="F5" s="399"/>
      <c r="G5" s="371"/>
      <c r="H5" s="249" t="s">
        <v>353</v>
      </c>
    </row>
    <row r="6" spans="1:8" ht="39.950000000000003" customHeight="1" x14ac:dyDescent="0.25">
      <c r="A6" s="373"/>
      <c r="B6" s="15" t="s">
        <v>273</v>
      </c>
      <c r="C6" s="399" t="s">
        <v>417</v>
      </c>
      <c r="D6" s="399"/>
      <c r="E6" s="399"/>
      <c r="F6" s="399"/>
      <c r="G6" s="371"/>
      <c r="H6" s="249" t="s">
        <v>480</v>
      </c>
    </row>
    <row r="7" spans="1:8" ht="39.950000000000003" customHeight="1" x14ac:dyDescent="0.25">
      <c r="A7" s="373" t="s">
        <v>2</v>
      </c>
      <c r="B7" s="15"/>
      <c r="C7" s="245" t="s">
        <v>20</v>
      </c>
      <c r="D7" s="245">
        <v>2023</v>
      </c>
      <c r="E7" s="245">
        <v>2024</v>
      </c>
      <c r="F7" s="245">
        <v>2025</v>
      </c>
      <c r="G7" s="245" t="s">
        <v>492</v>
      </c>
      <c r="H7" s="266"/>
    </row>
    <row r="8" spans="1:8" ht="39.950000000000003" customHeight="1" x14ac:dyDescent="0.25">
      <c r="A8" s="373"/>
      <c r="B8" s="15" t="s">
        <v>270</v>
      </c>
      <c r="C8" s="270">
        <f>26+9</f>
        <v>35</v>
      </c>
      <c r="D8" s="270">
        <v>45</v>
      </c>
      <c r="E8" s="270">
        <v>60</v>
      </c>
      <c r="F8" s="270">
        <v>75</v>
      </c>
      <c r="G8" s="270" t="s">
        <v>493</v>
      </c>
      <c r="H8" s="249"/>
    </row>
    <row r="9" spans="1:8" ht="39.950000000000003" customHeight="1" x14ac:dyDescent="0.25">
      <c r="A9" s="373"/>
      <c r="B9" s="15" t="s">
        <v>271</v>
      </c>
      <c r="C9" s="270">
        <v>682</v>
      </c>
      <c r="D9" s="270">
        <v>750</v>
      </c>
      <c r="E9" s="270">
        <v>750</v>
      </c>
      <c r="F9" s="270">
        <v>800</v>
      </c>
      <c r="G9" s="270" t="s">
        <v>491</v>
      </c>
      <c r="H9" s="249"/>
    </row>
    <row r="10" spans="1:8" ht="39.950000000000003" customHeight="1" x14ac:dyDescent="0.25">
      <c r="A10" s="373"/>
      <c r="B10" s="15" t="s">
        <v>272</v>
      </c>
      <c r="C10" s="268">
        <v>100</v>
      </c>
      <c r="D10" s="268">
        <v>100</v>
      </c>
      <c r="E10" s="268">
        <v>100</v>
      </c>
      <c r="F10" s="268">
        <v>100</v>
      </c>
      <c r="G10" s="268" t="s">
        <v>491</v>
      </c>
      <c r="H10" s="249"/>
    </row>
    <row r="11" spans="1:8" ht="39.950000000000003" customHeight="1" x14ac:dyDescent="0.25">
      <c r="A11" s="373"/>
      <c r="B11" s="15" t="s">
        <v>273</v>
      </c>
      <c r="C11" s="270">
        <v>100</v>
      </c>
      <c r="D11" s="270">
        <v>100</v>
      </c>
      <c r="E11" s="270">
        <v>100</v>
      </c>
      <c r="F11" s="270">
        <v>100</v>
      </c>
      <c r="G11" s="18" t="s">
        <v>491</v>
      </c>
      <c r="H11" s="249"/>
    </row>
    <row r="12" spans="1:8" ht="39.950000000000003" customHeight="1" x14ac:dyDescent="0.25">
      <c r="A12" s="373" t="s">
        <v>11</v>
      </c>
      <c r="B12" s="15" t="s">
        <v>270</v>
      </c>
      <c r="C12" s="9">
        <v>20</v>
      </c>
      <c r="D12" s="9">
        <v>20</v>
      </c>
      <c r="E12" s="9">
        <v>20</v>
      </c>
      <c r="F12" s="9">
        <v>20</v>
      </c>
      <c r="G12" s="390"/>
      <c r="H12" s="249"/>
    </row>
    <row r="13" spans="1:8" ht="39.950000000000003" customHeight="1" x14ac:dyDescent="0.25">
      <c r="A13" s="373"/>
      <c r="B13" s="15" t="s">
        <v>271</v>
      </c>
      <c r="C13" s="9">
        <v>30</v>
      </c>
      <c r="D13" s="9">
        <v>30</v>
      </c>
      <c r="E13" s="9">
        <v>30</v>
      </c>
      <c r="F13" s="9">
        <v>30</v>
      </c>
      <c r="G13" s="391"/>
      <c r="H13" s="249"/>
    </row>
    <row r="14" spans="1:8" ht="39.950000000000003" customHeight="1" x14ac:dyDescent="0.25">
      <c r="A14" s="373"/>
      <c r="B14" s="15" t="s">
        <v>272</v>
      </c>
      <c r="C14" s="9">
        <v>30</v>
      </c>
      <c r="D14" s="9">
        <v>30</v>
      </c>
      <c r="E14" s="9">
        <v>30</v>
      </c>
      <c r="F14" s="9">
        <v>30</v>
      </c>
      <c r="G14" s="391"/>
      <c r="H14" s="249"/>
    </row>
    <row r="15" spans="1:8" ht="39.950000000000003" customHeight="1" x14ac:dyDescent="0.25">
      <c r="A15" s="373"/>
      <c r="B15" s="15" t="s">
        <v>273</v>
      </c>
      <c r="C15" s="9">
        <v>20</v>
      </c>
      <c r="D15" s="9">
        <v>20</v>
      </c>
      <c r="E15" s="9">
        <v>20</v>
      </c>
      <c r="F15" s="9">
        <v>20</v>
      </c>
      <c r="G15" s="392"/>
      <c r="H15" s="249"/>
    </row>
    <row r="16" spans="1:8" ht="39.950000000000003" customHeight="1" x14ac:dyDescent="0.25">
      <c r="A16" s="260" t="s">
        <v>12</v>
      </c>
      <c r="B16" s="374" t="s">
        <v>278</v>
      </c>
      <c r="C16" s="374"/>
      <c r="D16" s="374"/>
      <c r="E16" s="374"/>
      <c r="F16" s="374"/>
      <c r="G16" s="18"/>
      <c r="H16" s="249"/>
    </row>
    <row r="17" spans="1:8" ht="34.5" customHeight="1" x14ac:dyDescent="0.25">
      <c r="A17" s="260" t="s">
        <v>13</v>
      </c>
      <c r="B17" s="374" t="s">
        <v>504</v>
      </c>
      <c r="C17" s="374"/>
      <c r="D17" s="374"/>
      <c r="E17" s="374"/>
      <c r="F17" s="374"/>
      <c r="G17" s="246"/>
      <c r="H17" s="249"/>
    </row>
    <row r="18" spans="1:8" ht="63.75" customHeight="1" x14ac:dyDescent="0.25">
      <c r="A18" s="260" t="s">
        <v>14</v>
      </c>
      <c r="B18" s="374" t="s">
        <v>279</v>
      </c>
      <c r="C18" s="374"/>
      <c r="D18" s="374"/>
      <c r="E18" s="374"/>
      <c r="F18" s="374"/>
      <c r="G18" s="18"/>
      <c r="H18" s="249"/>
    </row>
    <row r="19" spans="1:8" ht="52.5" customHeight="1" x14ac:dyDescent="0.25">
      <c r="A19" s="260" t="s">
        <v>15</v>
      </c>
      <c r="B19" s="374" t="s">
        <v>280</v>
      </c>
      <c r="C19" s="374"/>
      <c r="D19" s="374"/>
      <c r="E19" s="374"/>
      <c r="F19" s="374"/>
      <c r="G19" s="18"/>
      <c r="H19" s="249"/>
    </row>
    <row r="20" spans="1:8" ht="20.25" customHeight="1" x14ac:dyDescent="0.25">
      <c r="A20" s="260" t="s">
        <v>16</v>
      </c>
      <c r="B20" s="375">
        <v>6899000</v>
      </c>
      <c r="C20" s="376"/>
      <c r="D20" s="376"/>
      <c r="E20" s="376"/>
      <c r="F20" s="376"/>
      <c r="G20" s="18"/>
      <c r="H20" s="249"/>
    </row>
    <row r="21" spans="1:8" ht="82.5" customHeight="1" x14ac:dyDescent="0.25">
      <c r="A21" s="260" t="s">
        <v>17</v>
      </c>
      <c r="B21" s="374" t="s">
        <v>281</v>
      </c>
      <c r="C21" s="374"/>
      <c r="D21" s="374"/>
      <c r="E21" s="374"/>
      <c r="F21" s="374"/>
      <c r="G21" s="18"/>
      <c r="H21" s="249"/>
    </row>
    <row r="22" spans="1:8" ht="105.75" customHeight="1" x14ac:dyDescent="0.25">
      <c r="A22" s="260" t="s">
        <v>18</v>
      </c>
      <c r="B22" s="374" t="s">
        <v>282</v>
      </c>
      <c r="C22" s="374"/>
      <c r="D22" s="374"/>
      <c r="E22" s="374"/>
      <c r="F22" s="374"/>
      <c r="G22" s="18"/>
      <c r="H22" s="249"/>
    </row>
  </sheetData>
  <mergeCells count="18">
    <mergeCell ref="B16:F16"/>
    <mergeCell ref="B17:F17"/>
    <mergeCell ref="B18:F18"/>
    <mergeCell ref="B22:F22"/>
    <mergeCell ref="B19:F19"/>
    <mergeCell ref="B20:F20"/>
    <mergeCell ref="B21:F21"/>
    <mergeCell ref="G12:G15"/>
    <mergeCell ref="G1:G6"/>
    <mergeCell ref="A1:F1"/>
    <mergeCell ref="B2:F2"/>
    <mergeCell ref="A3:A6"/>
    <mergeCell ref="C3:F3"/>
    <mergeCell ref="C4:F4"/>
    <mergeCell ref="C5:F5"/>
    <mergeCell ref="C6:F6"/>
    <mergeCell ref="A7:A11"/>
    <mergeCell ref="A12:A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284</v>
      </c>
      <c r="B2" s="374" t="s">
        <v>285</v>
      </c>
      <c r="C2" s="374"/>
      <c r="D2" s="374"/>
      <c r="E2" s="374"/>
      <c r="F2" s="374"/>
      <c r="G2" s="371"/>
      <c r="H2" s="249"/>
    </row>
    <row r="3" spans="1:8" ht="39.950000000000003" customHeight="1" x14ac:dyDescent="0.25">
      <c r="A3" s="373" t="s">
        <v>1</v>
      </c>
      <c r="B3" s="15" t="s">
        <v>286</v>
      </c>
      <c r="C3" s="387"/>
      <c r="D3" s="387"/>
      <c r="E3" s="387"/>
      <c r="F3" s="387"/>
      <c r="G3" s="371"/>
      <c r="H3" s="249"/>
    </row>
    <row r="4" spans="1:8" ht="39.950000000000003" customHeight="1" x14ac:dyDescent="0.25">
      <c r="A4" s="373"/>
      <c r="B4" s="15" t="s">
        <v>287</v>
      </c>
      <c r="C4" s="376" t="s">
        <v>431</v>
      </c>
      <c r="D4" s="376"/>
      <c r="E4" s="376"/>
      <c r="F4" s="376"/>
      <c r="G4" s="371"/>
      <c r="H4" s="292" t="s">
        <v>535</v>
      </c>
    </row>
    <row r="5" spans="1:8" ht="39.950000000000003" customHeight="1" x14ac:dyDescent="0.25">
      <c r="A5" s="373"/>
      <c r="B5" s="15" t="s">
        <v>288</v>
      </c>
      <c r="C5" s="374" t="s">
        <v>293</v>
      </c>
      <c r="D5" s="374"/>
      <c r="E5" s="374"/>
      <c r="F5" s="374"/>
      <c r="G5" s="371"/>
      <c r="H5" s="249" t="s">
        <v>481</v>
      </c>
    </row>
    <row r="6" spans="1:8" ht="39.950000000000003" customHeight="1" x14ac:dyDescent="0.25">
      <c r="A6" s="373"/>
      <c r="B6" s="15" t="s">
        <v>289</v>
      </c>
      <c r="C6" s="374" t="s">
        <v>294</v>
      </c>
      <c r="D6" s="374"/>
      <c r="E6" s="374"/>
      <c r="F6" s="374"/>
      <c r="G6" s="371"/>
      <c r="H6" s="249" t="s">
        <v>482</v>
      </c>
    </row>
    <row r="7" spans="1:8" ht="39.950000000000003" customHeight="1" x14ac:dyDescent="0.25">
      <c r="A7" s="373"/>
      <c r="B7" s="15" t="s">
        <v>290</v>
      </c>
      <c r="C7" s="374" t="s">
        <v>295</v>
      </c>
      <c r="D7" s="374"/>
      <c r="E7" s="374"/>
      <c r="F7" s="374"/>
      <c r="G7" s="371"/>
      <c r="H7" s="292" t="s">
        <v>536</v>
      </c>
    </row>
    <row r="8" spans="1:8" ht="39.950000000000003" customHeight="1" x14ac:dyDescent="0.25">
      <c r="A8" s="373" t="s">
        <v>2</v>
      </c>
      <c r="B8" s="15"/>
      <c r="C8" s="245" t="s">
        <v>20</v>
      </c>
      <c r="D8" s="245">
        <v>2023</v>
      </c>
      <c r="E8" s="245">
        <v>2024</v>
      </c>
      <c r="F8" s="245">
        <v>2025</v>
      </c>
      <c r="G8" s="245" t="s">
        <v>492</v>
      </c>
      <c r="H8" s="266"/>
    </row>
    <row r="9" spans="1:8" ht="39.950000000000003" customHeight="1" x14ac:dyDescent="0.25">
      <c r="A9" s="373"/>
      <c r="B9" s="15" t="s">
        <v>286</v>
      </c>
      <c r="C9" s="271"/>
      <c r="D9" s="271"/>
      <c r="E9" s="271"/>
      <c r="F9" s="271"/>
      <c r="G9" s="271"/>
      <c r="H9" s="249"/>
    </row>
    <row r="10" spans="1:8" ht="39.950000000000003" customHeight="1" x14ac:dyDescent="0.25">
      <c r="A10" s="373"/>
      <c r="B10" s="15" t="s">
        <v>287</v>
      </c>
      <c r="C10" s="68">
        <v>2500</v>
      </c>
      <c r="D10" s="68">
        <v>4000</v>
      </c>
      <c r="E10" s="68">
        <v>5250</v>
      </c>
      <c r="F10" s="68">
        <v>6250</v>
      </c>
      <c r="G10" s="68" t="s">
        <v>493</v>
      </c>
      <c r="H10" s="249"/>
    </row>
    <row r="11" spans="1:8" ht="39.950000000000003" customHeight="1" x14ac:dyDescent="0.25">
      <c r="A11" s="373"/>
      <c r="B11" s="15" t="s">
        <v>288</v>
      </c>
      <c r="C11" s="269">
        <v>68.2</v>
      </c>
      <c r="D11" s="269">
        <v>70</v>
      </c>
      <c r="E11" s="269">
        <v>75</v>
      </c>
      <c r="F11" s="269">
        <v>75</v>
      </c>
      <c r="G11" s="269" t="s">
        <v>491</v>
      </c>
      <c r="H11" s="249"/>
    </row>
    <row r="12" spans="1:8" ht="39.950000000000003" customHeight="1" x14ac:dyDescent="0.25">
      <c r="A12" s="373"/>
      <c r="B12" s="15" t="s">
        <v>289</v>
      </c>
      <c r="C12" s="293" t="s">
        <v>348</v>
      </c>
      <c r="D12" s="293" t="s">
        <v>348</v>
      </c>
      <c r="E12" s="293" t="s">
        <v>347</v>
      </c>
      <c r="F12" s="293" t="s">
        <v>347</v>
      </c>
      <c r="G12" s="293" t="s">
        <v>491</v>
      </c>
      <c r="H12" s="249"/>
    </row>
    <row r="13" spans="1:8" ht="39.950000000000003" customHeight="1" x14ac:dyDescent="0.25">
      <c r="A13" s="373"/>
      <c r="B13" s="15" t="s">
        <v>290</v>
      </c>
      <c r="C13" s="294">
        <f>(46+7+30+18)/1575*100</f>
        <v>6.412698412698413</v>
      </c>
      <c r="D13" s="68">
        <v>6.5</v>
      </c>
      <c r="E13" s="68">
        <v>7</v>
      </c>
      <c r="F13" s="68">
        <v>7.5</v>
      </c>
      <c r="G13" s="68" t="s">
        <v>491</v>
      </c>
      <c r="H13" s="249"/>
    </row>
    <row r="14" spans="1:8" ht="39.950000000000003" customHeight="1" x14ac:dyDescent="0.25">
      <c r="A14" s="373" t="s">
        <v>11</v>
      </c>
      <c r="B14" s="15" t="s">
        <v>286</v>
      </c>
      <c r="C14" s="295"/>
      <c r="D14" s="271"/>
      <c r="E14" s="271"/>
      <c r="F14" s="271"/>
      <c r="G14" s="271"/>
      <c r="H14" s="249"/>
    </row>
    <row r="15" spans="1:8" ht="39.950000000000003" customHeight="1" x14ac:dyDescent="0.25">
      <c r="A15" s="373"/>
      <c r="B15" s="15" t="s">
        <v>287</v>
      </c>
      <c r="C15" s="296">
        <v>25</v>
      </c>
      <c r="D15" s="296">
        <v>25</v>
      </c>
      <c r="E15" s="296">
        <v>25</v>
      </c>
      <c r="F15" s="296">
        <v>25</v>
      </c>
      <c r="G15" s="390"/>
      <c r="H15" s="249"/>
    </row>
    <row r="16" spans="1:8" ht="39.950000000000003" customHeight="1" x14ac:dyDescent="0.25">
      <c r="A16" s="373"/>
      <c r="B16" s="15" t="s">
        <v>288</v>
      </c>
      <c r="C16" s="296">
        <v>35</v>
      </c>
      <c r="D16" s="296">
        <v>35</v>
      </c>
      <c r="E16" s="296">
        <v>35</v>
      </c>
      <c r="F16" s="296">
        <v>35</v>
      </c>
      <c r="G16" s="391"/>
      <c r="H16" s="249"/>
    </row>
    <row r="17" spans="1:8" ht="39.950000000000003" customHeight="1" x14ac:dyDescent="0.25">
      <c r="A17" s="373"/>
      <c r="B17" s="15" t="s">
        <v>289</v>
      </c>
      <c r="C17" s="296">
        <v>25</v>
      </c>
      <c r="D17" s="296">
        <v>25</v>
      </c>
      <c r="E17" s="296">
        <v>25</v>
      </c>
      <c r="F17" s="296">
        <v>25</v>
      </c>
      <c r="G17" s="391"/>
      <c r="H17" s="249"/>
    </row>
    <row r="18" spans="1:8" ht="39.950000000000003" customHeight="1" x14ac:dyDescent="0.25">
      <c r="A18" s="373"/>
      <c r="B18" s="15" t="s">
        <v>290</v>
      </c>
      <c r="C18" s="296">
        <v>15</v>
      </c>
      <c r="D18" s="296">
        <v>15</v>
      </c>
      <c r="E18" s="296">
        <v>15</v>
      </c>
      <c r="F18" s="296">
        <v>15</v>
      </c>
      <c r="G18" s="392"/>
      <c r="H18" s="249"/>
    </row>
    <row r="19" spans="1:8" ht="39.950000000000003" customHeight="1" x14ac:dyDescent="0.25">
      <c r="A19" s="260" t="s">
        <v>12</v>
      </c>
      <c r="B19" s="374" t="s">
        <v>264</v>
      </c>
      <c r="C19" s="374"/>
      <c r="D19" s="374"/>
      <c r="E19" s="374"/>
      <c r="F19" s="374"/>
      <c r="G19" s="18"/>
      <c r="H19" s="249"/>
    </row>
    <row r="20" spans="1:8" ht="34.5" customHeight="1" x14ac:dyDescent="0.25">
      <c r="A20" s="260" t="s">
        <v>13</v>
      </c>
      <c r="B20" s="380" t="s">
        <v>419</v>
      </c>
      <c r="C20" s="380"/>
      <c r="D20" s="380"/>
      <c r="E20" s="380"/>
      <c r="F20" s="380"/>
      <c r="G20" s="248"/>
      <c r="H20" s="249"/>
    </row>
    <row r="21" spans="1:8" ht="63.75" customHeight="1" x14ac:dyDescent="0.25">
      <c r="A21" s="260" t="s">
        <v>14</v>
      </c>
      <c r="B21" s="374" t="s">
        <v>296</v>
      </c>
      <c r="C21" s="374"/>
      <c r="D21" s="374"/>
      <c r="E21" s="374"/>
      <c r="F21" s="374"/>
      <c r="G21" s="18"/>
      <c r="H21" s="249"/>
    </row>
    <row r="22" spans="1:8" ht="78" customHeight="1" x14ac:dyDescent="0.25">
      <c r="A22" s="260" t="s">
        <v>15</v>
      </c>
      <c r="B22" s="374" t="s">
        <v>297</v>
      </c>
      <c r="C22" s="374"/>
      <c r="D22" s="374"/>
      <c r="E22" s="374"/>
      <c r="F22" s="374"/>
      <c r="G22" s="18"/>
      <c r="H22" s="249"/>
    </row>
    <row r="23" spans="1:8" ht="20.25" customHeight="1" x14ac:dyDescent="0.25">
      <c r="A23" s="260" t="s">
        <v>16</v>
      </c>
      <c r="B23" s="375">
        <v>426689000</v>
      </c>
      <c r="C23" s="376"/>
      <c r="D23" s="376"/>
      <c r="E23" s="376"/>
      <c r="F23" s="376"/>
      <c r="G23" s="18"/>
      <c r="H23" s="249"/>
    </row>
    <row r="24" spans="1:8" ht="102" customHeight="1" x14ac:dyDescent="0.25">
      <c r="A24" s="260" t="s">
        <v>17</v>
      </c>
      <c r="B24" s="374" t="s">
        <v>298</v>
      </c>
      <c r="C24" s="374"/>
      <c r="D24" s="374"/>
      <c r="E24" s="374"/>
      <c r="F24" s="374"/>
      <c r="G24" s="18"/>
      <c r="H24" s="249"/>
    </row>
    <row r="25" spans="1:8" ht="157.5" customHeight="1" x14ac:dyDescent="0.25">
      <c r="A25" s="260" t="s">
        <v>18</v>
      </c>
      <c r="B25" s="374" t="s">
        <v>299</v>
      </c>
      <c r="C25" s="374"/>
      <c r="D25" s="374"/>
      <c r="E25" s="374"/>
      <c r="F25" s="374"/>
      <c r="G25" s="18"/>
      <c r="H25" s="249"/>
    </row>
  </sheetData>
  <mergeCells count="19">
    <mergeCell ref="A8:A13"/>
    <mergeCell ref="A14:A18"/>
    <mergeCell ref="G15:G18"/>
    <mergeCell ref="B25:F25"/>
    <mergeCell ref="B22:F22"/>
    <mergeCell ref="B23:F23"/>
    <mergeCell ref="B24:F24"/>
    <mergeCell ref="B19:F19"/>
    <mergeCell ref="B20:F20"/>
    <mergeCell ref="B21:F21"/>
    <mergeCell ref="G1:G7"/>
    <mergeCell ref="A1:F1"/>
    <mergeCell ref="B2:F2"/>
    <mergeCell ref="A3:A7"/>
    <mergeCell ref="C3:F3"/>
    <mergeCell ref="C4:F4"/>
    <mergeCell ref="C5:F5"/>
    <mergeCell ref="C6:F6"/>
    <mergeCell ref="C7:F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70" zoomScaleNormal="70" workbookViewId="0">
      <selection activeCell="I1" sqref="I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262"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300</v>
      </c>
      <c r="B2" s="374" t="s">
        <v>301</v>
      </c>
      <c r="C2" s="374"/>
      <c r="D2" s="374"/>
      <c r="E2" s="374"/>
      <c r="F2" s="374"/>
      <c r="G2" s="371"/>
      <c r="H2" s="249"/>
    </row>
    <row r="3" spans="1:8" ht="39.950000000000003" customHeight="1" x14ac:dyDescent="0.25">
      <c r="A3" s="373" t="s">
        <v>1</v>
      </c>
      <c r="B3" s="15" t="s">
        <v>303</v>
      </c>
      <c r="C3" s="383" t="s">
        <v>436</v>
      </c>
      <c r="D3" s="383"/>
      <c r="E3" s="383"/>
      <c r="F3" s="383"/>
      <c r="G3" s="371"/>
      <c r="H3" s="249" t="s">
        <v>483</v>
      </c>
    </row>
    <row r="4" spans="1:8" ht="39.950000000000003" customHeight="1" x14ac:dyDescent="0.25">
      <c r="A4" s="373"/>
      <c r="B4" s="15" t="s">
        <v>304</v>
      </c>
      <c r="C4" s="376" t="s">
        <v>437</v>
      </c>
      <c r="D4" s="376"/>
      <c r="E4" s="376"/>
      <c r="F4" s="376"/>
      <c r="G4" s="371"/>
      <c r="H4" s="249" t="s">
        <v>484</v>
      </c>
    </row>
    <row r="5" spans="1:8" ht="39.950000000000003" customHeight="1" x14ac:dyDescent="0.25">
      <c r="A5" s="373"/>
      <c r="B5" s="15" t="s">
        <v>305</v>
      </c>
      <c r="C5" s="376" t="s">
        <v>505</v>
      </c>
      <c r="D5" s="376"/>
      <c r="E5" s="376"/>
      <c r="F5" s="376"/>
      <c r="G5" s="371"/>
      <c r="H5" s="292" t="s">
        <v>537</v>
      </c>
    </row>
    <row r="6" spans="1:8" ht="39.950000000000003" customHeight="1" x14ac:dyDescent="0.25">
      <c r="A6" s="373"/>
      <c r="B6" s="15" t="s">
        <v>306</v>
      </c>
      <c r="C6" s="400"/>
      <c r="D6" s="400"/>
      <c r="E6" s="400"/>
      <c r="F6" s="400"/>
      <c r="G6" s="371"/>
      <c r="H6" s="249"/>
    </row>
    <row r="7" spans="1:8" ht="39.950000000000003" customHeight="1" x14ac:dyDescent="0.25">
      <c r="A7" s="373"/>
      <c r="B7" s="15" t="s">
        <v>307</v>
      </c>
      <c r="C7" s="376" t="s">
        <v>496</v>
      </c>
      <c r="D7" s="376"/>
      <c r="E7" s="376"/>
      <c r="F7" s="376"/>
      <c r="G7" s="371"/>
      <c r="H7" s="249" t="s">
        <v>485</v>
      </c>
    </row>
    <row r="8" spans="1:8" ht="39.950000000000003" customHeight="1" x14ac:dyDescent="0.25">
      <c r="A8" s="373"/>
      <c r="B8" s="15" t="s">
        <v>308</v>
      </c>
      <c r="C8" s="374" t="s">
        <v>313</v>
      </c>
      <c r="D8" s="374"/>
      <c r="E8" s="374"/>
      <c r="F8" s="374"/>
      <c r="G8" s="371"/>
      <c r="H8" s="249" t="s">
        <v>538</v>
      </c>
    </row>
    <row r="9" spans="1:8" ht="39.950000000000003" customHeight="1" x14ac:dyDescent="0.25">
      <c r="A9" s="373" t="s">
        <v>2</v>
      </c>
      <c r="B9" s="15"/>
      <c r="C9" s="245" t="s">
        <v>20</v>
      </c>
      <c r="D9" s="245">
        <v>2023</v>
      </c>
      <c r="E9" s="245">
        <v>2024</v>
      </c>
      <c r="F9" s="245">
        <v>2025</v>
      </c>
      <c r="G9" s="245" t="s">
        <v>492</v>
      </c>
      <c r="H9" s="266"/>
    </row>
    <row r="10" spans="1:8" ht="39.950000000000003" customHeight="1" x14ac:dyDescent="0.25">
      <c r="A10" s="373"/>
      <c r="B10" s="15" t="s">
        <v>303</v>
      </c>
      <c r="C10" s="269">
        <v>62.4</v>
      </c>
      <c r="D10" s="269">
        <v>65</v>
      </c>
      <c r="E10" s="269">
        <v>68</v>
      </c>
      <c r="F10" s="269">
        <v>70</v>
      </c>
      <c r="G10" s="297" t="s">
        <v>491</v>
      </c>
      <c r="H10" s="249"/>
    </row>
    <row r="11" spans="1:8" ht="39.950000000000003" customHeight="1" x14ac:dyDescent="0.25">
      <c r="A11" s="373"/>
      <c r="B11" s="15" t="s">
        <v>304</v>
      </c>
      <c r="C11" s="68">
        <v>70</v>
      </c>
      <c r="D11" s="268">
        <v>70</v>
      </c>
      <c r="E11" s="268">
        <v>70</v>
      </c>
      <c r="F11" s="268">
        <v>70</v>
      </c>
      <c r="G11" s="297" t="s">
        <v>491</v>
      </c>
      <c r="H11" s="249"/>
    </row>
    <row r="12" spans="1:8" ht="39.950000000000003" customHeight="1" x14ac:dyDescent="0.25">
      <c r="A12" s="373"/>
      <c r="B12" s="15" t="s">
        <v>305</v>
      </c>
      <c r="C12" s="269">
        <v>77</v>
      </c>
      <c r="D12" s="269">
        <v>80</v>
      </c>
      <c r="E12" s="269">
        <v>90</v>
      </c>
      <c r="F12" s="269">
        <v>100</v>
      </c>
      <c r="G12" s="298" t="s">
        <v>491</v>
      </c>
      <c r="H12" s="249"/>
    </row>
    <row r="13" spans="1:8" ht="39.950000000000003" customHeight="1" x14ac:dyDescent="0.25">
      <c r="A13" s="373"/>
      <c r="B13" s="15" t="s">
        <v>306</v>
      </c>
      <c r="C13" s="271"/>
      <c r="D13" s="271"/>
      <c r="E13" s="271"/>
      <c r="F13" s="271"/>
      <c r="G13" s="299"/>
      <c r="H13" s="249"/>
    </row>
    <row r="14" spans="1:8" ht="39.950000000000003" customHeight="1" x14ac:dyDescent="0.25">
      <c r="A14" s="373"/>
      <c r="B14" s="15" t="s">
        <v>307</v>
      </c>
      <c r="C14" s="68">
        <v>496</v>
      </c>
      <c r="D14" s="68">
        <v>550</v>
      </c>
      <c r="E14" s="68">
        <v>600</v>
      </c>
      <c r="F14" s="68">
        <v>650</v>
      </c>
      <c r="G14" s="298" t="s">
        <v>491</v>
      </c>
      <c r="H14" s="249"/>
    </row>
    <row r="15" spans="1:8" ht="39.950000000000003" customHeight="1" x14ac:dyDescent="0.25">
      <c r="A15" s="373"/>
      <c r="B15" s="15" t="s">
        <v>308</v>
      </c>
      <c r="C15" s="68">
        <f>(479+652+489)/3</f>
        <v>540</v>
      </c>
      <c r="D15" s="68">
        <f>C15+5</f>
        <v>545</v>
      </c>
      <c r="E15" s="68">
        <f t="shared" ref="E15:F15" si="0">D15+5</f>
        <v>550</v>
      </c>
      <c r="F15" s="68">
        <f t="shared" si="0"/>
        <v>555</v>
      </c>
      <c r="G15" s="68" t="s">
        <v>491</v>
      </c>
      <c r="H15" s="249"/>
    </row>
    <row r="16" spans="1:8" ht="39.950000000000003" customHeight="1" x14ac:dyDescent="0.25">
      <c r="A16" s="373" t="s">
        <v>11</v>
      </c>
      <c r="B16" s="15" t="s">
        <v>303</v>
      </c>
      <c r="C16" s="9">
        <v>20</v>
      </c>
      <c r="D16" s="9">
        <v>20</v>
      </c>
      <c r="E16" s="9">
        <v>20</v>
      </c>
      <c r="F16" s="9">
        <v>20</v>
      </c>
      <c r="G16" s="390"/>
      <c r="H16" s="249"/>
    </row>
    <row r="17" spans="1:8" ht="39.950000000000003" customHeight="1" x14ac:dyDescent="0.25">
      <c r="A17" s="373"/>
      <c r="B17" s="15" t="s">
        <v>304</v>
      </c>
      <c r="C17" s="9">
        <v>20</v>
      </c>
      <c r="D17" s="9">
        <v>20</v>
      </c>
      <c r="E17" s="9">
        <v>20</v>
      </c>
      <c r="F17" s="9">
        <v>20</v>
      </c>
      <c r="G17" s="391"/>
      <c r="H17" s="249"/>
    </row>
    <row r="18" spans="1:8" ht="39.950000000000003" customHeight="1" x14ac:dyDescent="0.25">
      <c r="A18" s="373"/>
      <c r="B18" s="15" t="s">
        <v>305</v>
      </c>
      <c r="C18" s="9">
        <v>10</v>
      </c>
      <c r="D18" s="9">
        <v>10</v>
      </c>
      <c r="E18" s="9">
        <v>10</v>
      </c>
      <c r="F18" s="9">
        <v>10</v>
      </c>
      <c r="G18" s="392"/>
      <c r="H18" s="249"/>
    </row>
    <row r="19" spans="1:8" ht="39.950000000000003" customHeight="1" x14ac:dyDescent="0.25">
      <c r="A19" s="373"/>
      <c r="B19" s="15" t="s">
        <v>306</v>
      </c>
      <c r="C19" s="271"/>
      <c r="D19" s="271"/>
      <c r="E19" s="271"/>
      <c r="F19" s="271"/>
      <c r="G19" s="344"/>
      <c r="H19" s="249"/>
    </row>
    <row r="20" spans="1:8" ht="39.950000000000003" customHeight="1" x14ac:dyDescent="0.25">
      <c r="A20" s="373"/>
      <c r="B20" s="15" t="s">
        <v>307</v>
      </c>
      <c r="C20" s="9">
        <v>20</v>
      </c>
      <c r="D20" s="9">
        <v>20</v>
      </c>
      <c r="E20" s="9">
        <v>20</v>
      </c>
      <c r="F20" s="9">
        <v>20</v>
      </c>
      <c r="G20" s="390"/>
      <c r="H20" s="249"/>
    </row>
    <row r="21" spans="1:8" ht="39.950000000000003" customHeight="1" x14ac:dyDescent="0.25">
      <c r="A21" s="373"/>
      <c r="B21" s="15" t="s">
        <v>308</v>
      </c>
      <c r="C21" s="9">
        <v>20</v>
      </c>
      <c r="D21" s="9">
        <v>20</v>
      </c>
      <c r="E21" s="9">
        <v>20</v>
      </c>
      <c r="F21" s="9">
        <v>20</v>
      </c>
      <c r="G21" s="392"/>
      <c r="H21" s="249"/>
    </row>
    <row r="22" spans="1:8" ht="39.950000000000003" customHeight="1" x14ac:dyDescent="0.25">
      <c r="A22" s="260" t="s">
        <v>12</v>
      </c>
      <c r="B22" s="376" t="s">
        <v>420</v>
      </c>
      <c r="C22" s="374"/>
      <c r="D22" s="374"/>
      <c r="E22" s="374"/>
      <c r="F22" s="374"/>
      <c r="G22" s="18"/>
      <c r="H22" s="249"/>
    </row>
    <row r="23" spans="1:8" ht="34.5" customHeight="1" x14ac:dyDescent="0.25">
      <c r="A23" s="260" t="s">
        <v>13</v>
      </c>
      <c r="B23" s="376" t="s">
        <v>424</v>
      </c>
      <c r="C23" s="376"/>
      <c r="D23" s="376"/>
      <c r="E23" s="376"/>
      <c r="F23" s="376"/>
      <c r="G23" s="268"/>
      <c r="H23" s="249"/>
    </row>
    <row r="24" spans="1:8" ht="57.75" customHeight="1" x14ac:dyDescent="0.25">
      <c r="A24" s="260" t="s">
        <v>14</v>
      </c>
      <c r="B24" s="374" t="s">
        <v>314</v>
      </c>
      <c r="C24" s="374"/>
      <c r="D24" s="374"/>
      <c r="E24" s="374"/>
      <c r="F24" s="374"/>
      <c r="G24" s="18"/>
      <c r="H24" s="249"/>
    </row>
    <row r="25" spans="1:8" ht="81.75" customHeight="1" x14ac:dyDescent="0.25">
      <c r="A25" s="260" t="s">
        <v>15</v>
      </c>
      <c r="B25" s="374" t="s">
        <v>315</v>
      </c>
      <c r="C25" s="374"/>
      <c r="D25" s="374"/>
      <c r="E25" s="374"/>
      <c r="F25" s="374"/>
      <c r="G25" s="18"/>
      <c r="H25" s="249"/>
    </row>
    <row r="26" spans="1:8" ht="20.25" customHeight="1" x14ac:dyDescent="0.25">
      <c r="A26" s="260" t="s">
        <v>16</v>
      </c>
      <c r="B26" s="375">
        <v>235000</v>
      </c>
      <c r="C26" s="376"/>
      <c r="D26" s="376"/>
      <c r="E26" s="376"/>
      <c r="F26" s="376"/>
      <c r="G26" s="18"/>
      <c r="H26" s="249"/>
    </row>
    <row r="27" spans="1:8" ht="102" customHeight="1" x14ac:dyDescent="0.25">
      <c r="A27" s="260" t="s">
        <v>17</v>
      </c>
      <c r="B27" s="374" t="s">
        <v>316</v>
      </c>
      <c r="C27" s="374"/>
      <c r="D27" s="374"/>
      <c r="E27" s="374"/>
      <c r="F27" s="374"/>
      <c r="G27" s="18"/>
      <c r="H27" s="249"/>
    </row>
    <row r="28" spans="1:8" ht="96.75" customHeight="1" x14ac:dyDescent="0.25">
      <c r="A28" s="260" t="s">
        <v>18</v>
      </c>
      <c r="B28" s="374" t="s">
        <v>317</v>
      </c>
      <c r="C28" s="374"/>
      <c r="D28" s="374"/>
      <c r="E28" s="374"/>
      <c r="F28" s="374"/>
      <c r="G28" s="18"/>
      <c r="H28" s="249"/>
    </row>
  </sheetData>
  <mergeCells count="21">
    <mergeCell ref="B28:F28"/>
    <mergeCell ref="B25:F25"/>
    <mergeCell ref="B26:F26"/>
    <mergeCell ref="B27:F27"/>
    <mergeCell ref="B22:F22"/>
    <mergeCell ref="B23:F23"/>
    <mergeCell ref="B24:F24"/>
    <mergeCell ref="G20:G21"/>
    <mergeCell ref="G16:G18"/>
    <mergeCell ref="G1:G8"/>
    <mergeCell ref="A1:F1"/>
    <mergeCell ref="B2:F2"/>
    <mergeCell ref="A3:A8"/>
    <mergeCell ref="C3:F3"/>
    <mergeCell ref="C4:F4"/>
    <mergeCell ref="C5:F5"/>
    <mergeCell ref="C6:F6"/>
    <mergeCell ref="C7:F7"/>
    <mergeCell ref="A16:A21"/>
    <mergeCell ref="A9:A15"/>
    <mergeCell ref="C8:F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5"/>
  <sheetViews>
    <sheetView zoomScale="70" zoomScaleNormal="70" workbookViewId="0">
      <selection sqref="A1:F1"/>
    </sheetView>
  </sheetViews>
  <sheetFormatPr defaultColWidth="9.140625" defaultRowHeight="12.75" x14ac:dyDescent="0.25"/>
  <cols>
    <col min="1" max="1" width="15.7109375" style="184" customWidth="1"/>
    <col min="2" max="2" width="10.7109375" style="184"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0" t="s">
        <v>318</v>
      </c>
      <c r="B2" s="374" t="s">
        <v>319</v>
      </c>
      <c r="C2" s="374"/>
      <c r="D2" s="374"/>
      <c r="E2" s="374"/>
      <c r="F2" s="374"/>
      <c r="G2" s="371"/>
      <c r="H2" s="249"/>
    </row>
    <row r="3" spans="1:8" ht="39.950000000000003" customHeight="1" x14ac:dyDescent="0.25">
      <c r="A3" s="373" t="s">
        <v>1</v>
      </c>
      <c r="B3" s="15" t="s">
        <v>325</v>
      </c>
      <c r="C3" s="383" t="s">
        <v>355</v>
      </c>
      <c r="D3" s="383"/>
      <c r="E3" s="383"/>
      <c r="F3" s="383"/>
      <c r="G3" s="371"/>
      <c r="H3" s="292" t="s">
        <v>539</v>
      </c>
    </row>
    <row r="4" spans="1:8" ht="39.950000000000003" customHeight="1" x14ac:dyDescent="0.25">
      <c r="A4" s="373"/>
      <c r="B4" s="15" t="s">
        <v>326</v>
      </c>
      <c r="C4" s="400"/>
      <c r="D4" s="400"/>
      <c r="E4" s="400"/>
      <c r="F4" s="400"/>
      <c r="G4" s="371"/>
      <c r="H4" s="249"/>
    </row>
    <row r="5" spans="1:8" ht="39.950000000000003" customHeight="1" x14ac:dyDescent="0.25">
      <c r="A5" s="373"/>
      <c r="B5" s="15" t="s">
        <v>327</v>
      </c>
      <c r="C5" s="374" t="s">
        <v>322</v>
      </c>
      <c r="D5" s="374"/>
      <c r="E5" s="374"/>
      <c r="F5" s="374"/>
      <c r="G5" s="371"/>
      <c r="H5" s="249" t="s">
        <v>540</v>
      </c>
    </row>
    <row r="6" spans="1:8" ht="39.950000000000003" customHeight="1" x14ac:dyDescent="0.25">
      <c r="A6" s="373"/>
      <c r="B6" s="15" t="s">
        <v>328</v>
      </c>
      <c r="C6" s="374" t="s">
        <v>323</v>
      </c>
      <c r="D6" s="374"/>
      <c r="E6" s="374"/>
      <c r="F6" s="374"/>
      <c r="G6" s="371"/>
      <c r="H6" s="249" t="s">
        <v>486</v>
      </c>
    </row>
    <row r="7" spans="1:8" ht="39.950000000000003" customHeight="1" x14ac:dyDescent="0.25">
      <c r="A7" s="373"/>
      <c r="B7" s="15" t="s">
        <v>329</v>
      </c>
      <c r="C7" s="374" t="s">
        <v>324</v>
      </c>
      <c r="D7" s="374"/>
      <c r="E7" s="374"/>
      <c r="F7" s="374"/>
      <c r="G7" s="371"/>
      <c r="H7" s="249" t="s">
        <v>487</v>
      </c>
    </row>
    <row r="8" spans="1:8" ht="39.950000000000003" customHeight="1" x14ac:dyDescent="0.25">
      <c r="A8" s="373" t="s">
        <v>2</v>
      </c>
      <c r="B8" s="15"/>
      <c r="C8" s="245" t="s">
        <v>20</v>
      </c>
      <c r="D8" s="245">
        <v>2023</v>
      </c>
      <c r="E8" s="245">
        <v>2024</v>
      </c>
      <c r="F8" s="245">
        <v>2025</v>
      </c>
      <c r="G8" s="245" t="s">
        <v>492</v>
      </c>
      <c r="H8" s="266"/>
    </row>
    <row r="9" spans="1:8" ht="39.950000000000003" customHeight="1" x14ac:dyDescent="0.25">
      <c r="A9" s="373"/>
      <c r="B9" s="15" t="s">
        <v>325</v>
      </c>
      <c r="C9" s="68">
        <v>2277</v>
      </c>
      <c r="D9" s="68">
        <v>2175</v>
      </c>
      <c r="E9" s="68">
        <v>2100</v>
      </c>
      <c r="F9" s="68">
        <v>2000</v>
      </c>
      <c r="G9" s="68" t="s">
        <v>491</v>
      </c>
      <c r="H9" s="249"/>
    </row>
    <row r="10" spans="1:8" ht="39.950000000000003" customHeight="1" x14ac:dyDescent="0.25">
      <c r="A10" s="373"/>
      <c r="B10" s="15" t="s">
        <v>326</v>
      </c>
      <c r="C10" s="275"/>
      <c r="D10" s="275"/>
      <c r="E10" s="275"/>
      <c r="F10" s="275"/>
      <c r="G10" s="275"/>
      <c r="H10" s="249"/>
    </row>
    <row r="11" spans="1:8" ht="39.950000000000003" customHeight="1" x14ac:dyDescent="0.25">
      <c r="A11" s="373"/>
      <c r="B11" s="15" t="s">
        <v>327</v>
      </c>
      <c r="C11" s="268">
        <v>628</v>
      </c>
      <c r="D11" s="268">
        <v>600</v>
      </c>
      <c r="E11" s="268">
        <v>575</v>
      </c>
      <c r="F11" s="268">
        <v>550</v>
      </c>
      <c r="G11" s="268" t="s">
        <v>491</v>
      </c>
      <c r="H11" s="249"/>
    </row>
    <row r="12" spans="1:8" ht="39.950000000000003" customHeight="1" x14ac:dyDescent="0.25">
      <c r="A12" s="373"/>
      <c r="B12" s="15" t="s">
        <v>328</v>
      </c>
      <c r="C12" s="268" t="s">
        <v>345</v>
      </c>
      <c r="D12" s="268" t="s">
        <v>345</v>
      </c>
      <c r="E12" s="268" t="s">
        <v>346</v>
      </c>
      <c r="F12" s="268" t="s">
        <v>346</v>
      </c>
      <c r="G12" s="268" t="s">
        <v>491</v>
      </c>
      <c r="H12" s="249"/>
    </row>
    <row r="13" spans="1:8" ht="39.950000000000003" customHeight="1" x14ac:dyDescent="0.25">
      <c r="A13" s="373"/>
      <c r="B13" s="15" t="s">
        <v>329</v>
      </c>
      <c r="C13" s="269">
        <v>70</v>
      </c>
      <c r="D13" s="269">
        <v>80</v>
      </c>
      <c r="E13" s="269">
        <v>90</v>
      </c>
      <c r="F13" s="269">
        <v>100</v>
      </c>
      <c r="G13" s="269" t="s">
        <v>491</v>
      </c>
      <c r="H13" s="252"/>
    </row>
    <row r="14" spans="1:8" ht="39.950000000000003" customHeight="1" x14ac:dyDescent="0.25">
      <c r="A14" s="373" t="s">
        <v>11</v>
      </c>
      <c r="B14" s="15" t="s">
        <v>325</v>
      </c>
      <c r="C14" s="268">
        <v>40</v>
      </c>
      <c r="D14" s="268">
        <v>40</v>
      </c>
      <c r="E14" s="268">
        <v>40</v>
      </c>
      <c r="F14" s="268">
        <v>40</v>
      </c>
      <c r="G14" s="347"/>
      <c r="H14" s="249"/>
    </row>
    <row r="15" spans="1:8" ht="39.950000000000003" customHeight="1" x14ac:dyDescent="0.25">
      <c r="A15" s="373"/>
      <c r="B15" s="15" t="s">
        <v>326</v>
      </c>
      <c r="C15" s="271"/>
      <c r="D15" s="274"/>
      <c r="E15" s="274"/>
      <c r="F15" s="274"/>
      <c r="G15" s="274"/>
      <c r="H15" s="249"/>
    </row>
    <row r="16" spans="1:8" ht="39.950000000000003" customHeight="1" x14ac:dyDescent="0.25">
      <c r="A16" s="373"/>
      <c r="B16" s="15" t="s">
        <v>327</v>
      </c>
      <c r="C16" s="268">
        <v>25</v>
      </c>
      <c r="D16" s="268">
        <v>25</v>
      </c>
      <c r="E16" s="268">
        <v>25</v>
      </c>
      <c r="F16" s="268">
        <v>25</v>
      </c>
      <c r="G16" s="401"/>
      <c r="H16" s="249"/>
    </row>
    <row r="17" spans="1:8" ht="39.950000000000003" customHeight="1" x14ac:dyDescent="0.25">
      <c r="A17" s="373"/>
      <c r="B17" s="15" t="s">
        <v>328</v>
      </c>
      <c r="C17" s="268">
        <v>25</v>
      </c>
      <c r="D17" s="268">
        <v>25</v>
      </c>
      <c r="E17" s="268">
        <v>25</v>
      </c>
      <c r="F17" s="268">
        <v>25</v>
      </c>
      <c r="G17" s="402"/>
      <c r="H17" s="249"/>
    </row>
    <row r="18" spans="1:8" ht="39.950000000000003" customHeight="1" x14ac:dyDescent="0.25">
      <c r="A18" s="373"/>
      <c r="B18" s="15" t="s">
        <v>329</v>
      </c>
      <c r="C18" s="268">
        <v>10</v>
      </c>
      <c r="D18" s="268">
        <v>10</v>
      </c>
      <c r="E18" s="268">
        <v>10</v>
      </c>
      <c r="F18" s="268">
        <v>10</v>
      </c>
      <c r="G18" s="403"/>
      <c r="H18" s="249"/>
    </row>
    <row r="19" spans="1:8" ht="39.950000000000003" customHeight="1" x14ac:dyDescent="0.25">
      <c r="A19" s="260" t="s">
        <v>12</v>
      </c>
      <c r="B19" s="374" t="s">
        <v>264</v>
      </c>
      <c r="C19" s="374"/>
      <c r="D19" s="374"/>
      <c r="E19" s="374"/>
      <c r="F19" s="374"/>
      <c r="G19" s="18"/>
      <c r="H19" s="249"/>
    </row>
    <row r="20" spans="1:8" ht="34.5" customHeight="1" x14ac:dyDescent="0.25">
      <c r="A20" s="260" t="s">
        <v>13</v>
      </c>
      <c r="B20" s="389" t="s">
        <v>506</v>
      </c>
      <c r="C20" s="389"/>
      <c r="D20" s="389"/>
      <c r="E20" s="389"/>
      <c r="F20" s="389"/>
      <c r="G20" s="250"/>
      <c r="H20" s="249"/>
    </row>
    <row r="21" spans="1:8" ht="71.25" customHeight="1" x14ac:dyDescent="0.25">
      <c r="A21" s="260" t="s">
        <v>14</v>
      </c>
      <c r="B21" s="374" t="s">
        <v>330</v>
      </c>
      <c r="C21" s="374"/>
      <c r="D21" s="374"/>
      <c r="E21" s="374"/>
      <c r="F21" s="374"/>
      <c r="G21" s="18"/>
      <c r="H21" s="249"/>
    </row>
    <row r="22" spans="1:8" ht="137.25" customHeight="1" x14ac:dyDescent="0.25">
      <c r="A22" s="260" t="s">
        <v>15</v>
      </c>
      <c r="B22" s="374" t="s">
        <v>331</v>
      </c>
      <c r="C22" s="374"/>
      <c r="D22" s="374"/>
      <c r="E22" s="374"/>
      <c r="F22" s="374"/>
      <c r="G22" s="18"/>
      <c r="H22" s="249"/>
    </row>
    <row r="23" spans="1:8" ht="20.25" customHeight="1" x14ac:dyDescent="0.25">
      <c r="A23" s="260" t="s">
        <v>16</v>
      </c>
      <c r="B23" s="375">
        <v>985000</v>
      </c>
      <c r="C23" s="376"/>
      <c r="D23" s="376"/>
      <c r="E23" s="376"/>
      <c r="F23" s="376"/>
      <c r="G23" s="18"/>
      <c r="H23" s="249"/>
    </row>
    <row r="24" spans="1:8" ht="102" customHeight="1" x14ac:dyDescent="0.25">
      <c r="A24" s="260" t="s">
        <v>17</v>
      </c>
      <c r="B24" s="374" t="s">
        <v>332</v>
      </c>
      <c r="C24" s="374"/>
      <c r="D24" s="374"/>
      <c r="E24" s="374"/>
      <c r="F24" s="374"/>
      <c r="G24" s="18"/>
      <c r="H24" s="249"/>
    </row>
    <row r="25" spans="1:8" ht="132" customHeight="1" x14ac:dyDescent="0.25">
      <c r="A25" s="260" t="s">
        <v>18</v>
      </c>
      <c r="B25" s="374" t="s">
        <v>333</v>
      </c>
      <c r="C25" s="374"/>
      <c r="D25" s="374"/>
      <c r="E25" s="374"/>
      <c r="F25" s="374"/>
      <c r="G25" s="18"/>
      <c r="H25" s="249"/>
    </row>
  </sheetData>
  <mergeCells count="19">
    <mergeCell ref="B19:F19"/>
    <mergeCell ref="B20:F20"/>
    <mergeCell ref="B24:F24"/>
    <mergeCell ref="B25:F25"/>
    <mergeCell ref="B21:F21"/>
    <mergeCell ref="B22:F22"/>
    <mergeCell ref="B23:F23"/>
    <mergeCell ref="G16:G18"/>
    <mergeCell ref="G1:G7"/>
    <mergeCell ref="A1:F1"/>
    <mergeCell ref="B2:F2"/>
    <mergeCell ref="A3:A7"/>
    <mergeCell ref="C3:F3"/>
    <mergeCell ref="C4:F4"/>
    <mergeCell ref="C5:F5"/>
    <mergeCell ref="C6:F6"/>
    <mergeCell ref="C7:F7"/>
    <mergeCell ref="A8:A13"/>
    <mergeCell ref="A14:A18"/>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7"/>
  <sheetViews>
    <sheetView topLeftCell="B1" zoomScale="90" zoomScaleNormal="90" workbookViewId="0">
      <selection activeCell="K14" sqref="K14"/>
    </sheetView>
  </sheetViews>
  <sheetFormatPr defaultColWidth="9.140625" defaultRowHeight="12.75" x14ac:dyDescent="0.2"/>
  <cols>
    <col min="1" max="1" width="47.7109375" style="158" customWidth="1"/>
    <col min="2" max="2" width="7.5703125" style="1" bestFit="1" customWidth="1"/>
    <col min="3" max="3" width="69.140625" style="139" customWidth="1"/>
    <col min="4" max="4" width="11.7109375" style="141" customWidth="1"/>
    <col min="5" max="5" width="9.42578125" style="140" customWidth="1"/>
    <col min="6" max="6" width="73.5703125" style="1" customWidth="1"/>
    <col min="7" max="7" width="27.28515625" style="144" hidden="1" customWidth="1"/>
    <col min="8" max="10" width="0" style="144" hidden="1" customWidth="1"/>
    <col min="11" max="11" width="115.42578125" style="1" customWidth="1"/>
    <col min="12" max="12" width="45.140625" style="1" customWidth="1"/>
    <col min="13" max="14" width="56.42578125" style="1" customWidth="1"/>
    <col min="15" max="16384" width="9.140625" style="1"/>
  </cols>
  <sheetData>
    <row r="1" spans="1:12" ht="36" customHeight="1" thickBot="1" x14ac:dyDescent="0.25">
      <c r="A1" s="165" t="s">
        <v>366</v>
      </c>
      <c r="B1" s="359" t="s">
        <v>372</v>
      </c>
      <c r="C1" s="360"/>
      <c r="D1" s="41" t="s">
        <v>373</v>
      </c>
      <c r="E1" s="225" t="s">
        <v>388</v>
      </c>
      <c r="F1" s="134" t="s">
        <v>371</v>
      </c>
      <c r="G1" s="41" t="s">
        <v>20</v>
      </c>
      <c r="H1" s="41">
        <v>2023</v>
      </c>
      <c r="I1" s="41">
        <v>2024</v>
      </c>
      <c r="J1" s="41">
        <v>2025</v>
      </c>
      <c r="K1" s="107" t="s">
        <v>378</v>
      </c>
      <c r="L1" s="107" t="s">
        <v>389</v>
      </c>
    </row>
    <row r="2" spans="1:12" ht="23.25" customHeight="1" x14ac:dyDescent="0.2">
      <c r="A2" s="364" t="s">
        <v>391</v>
      </c>
      <c r="B2" s="22" t="s">
        <v>142</v>
      </c>
      <c r="C2" s="39" t="s">
        <v>146</v>
      </c>
      <c r="D2" s="50" t="s">
        <v>375</v>
      </c>
      <c r="E2" s="50" t="s">
        <v>336</v>
      </c>
      <c r="F2" s="95" t="s">
        <v>357</v>
      </c>
      <c r="G2" s="146">
        <v>15</v>
      </c>
      <c r="H2" s="146">
        <v>20</v>
      </c>
      <c r="I2" s="146">
        <v>25</v>
      </c>
      <c r="J2" s="146">
        <v>30</v>
      </c>
      <c r="K2" s="131" t="s">
        <v>392</v>
      </c>
      <c r="L2" s="12"/>
    </row>
    <row r="3" spans="1:12" ht="23.25" customHeight="1" x14ac:dyDescent="0.2">
      <c r="A3" s="365"/>
      <c r="B3" s="15" t="s">
        <v>143</v>
      </c>
      <c r="C3" s="36" t="s">
        <v>147</v>
      </c>
      <c r="D3" s="33" t="s">
        <v>375</v>
      </c>
      <c r="E3" s="226" t="s">
        <v>336</v>
      </c>
      <c r="F3" s="105" t="s">
        <v>356</v>
      </c>
      <c r="G3" s="148">
        <v>1.5</v>
      </c>
      <c r="H3" s="148">
        <v>2</v>
      </c>
      <c r="I3" s="148">
        <v>2.5</v>
      </c>
      <c r="J3" s="148">
        <v>3</v>
      </c>
      <c r="K3" s="81" t="s">
        <v>393</v>
      </c>
      <c r="L3" s="13"/>
    </row>
    <row r="4" spans="1:12" ht="23.25" customHeight="1" x14ac:dyDescent="0.2">
      <c r="A4" s="365"/>
      <c r="B4" s="15" t="s">
        <v>144</v>
      </c>
      <c r="C4" s="36" t="s">
        <v>148</v>
      </c>
      <c r="D4" s="33" t="s">
        <v>375</v>
      </c>
      <c r="E4" s="226" t="s">
        <v>337</v>
      </c>
      <c r="F4" s="105" t="s">
        <v>358</v>
      </c>
      <c r="G4" s="148">
        <v>5</v>
      </c>
      <c r="H4" s="148">
        <f>G4+2</f>
        <v>7</v>
      </c>
      <c r="I4" s="148">
        <f t="shared" ref="I4:J4" si="0">H4+2</f>
        <v>9</v>
      </c>
      <c r="J4" s="148">
        <f t="shared" si="0"/>
        <v>11</v>
      </c>
      <c r="K4" s="80"/>
      <c r="L4" s="13"/>
    </row>
    <row r="5" spans="1:12" ht="23.25" customHeight="1" thickBot="1" x14ac:dyDescent="0.25">
      <c r="A5" s="366"/>
      <c r="B5" s="120" t="s">
        <v>145</v>
      </c>
      <c r="C5" s="157" t="s">
        <v>149</v>
      </c>
      <c r="D5" s="86" t="s">
        <v>375</v>
      </c>
      <c r="E5" s="86" t="s">
        <v>337</v>
      </c>
      <c r="F5" s="157"/>
      <c r="G5" s="88" t="s">
        <v>359</v>
      </c>
      <c r="H5" s="88" t="e">
        <f>G5+5</f>
        <v>#VALUE!</v>
      </c>
      <c r="I5" s="88" t="e">
        <f t="shared" ref="I5:J5" si="1">H5+5</f>
        <v>#VALUE!</v>
      </c>
      <c r="J5" s="88" t="e">
        <f t="shared" si="1"/>
        <v>#VALUE!</v>
      </c>
      <c r="K5" s="162" t="s">
        <v>394</v>
      </c>
      <c r="L5" s="14"/>
    </row>
    <row r="6" spans="1:12" ht="38.25" x14ac:dyDescent="0.2">
      <c r="A6" s="364" t="s">
        <v>395</v>
      </c>
      <c r="B6" s="22" t="s">
        <v>156</v>
      </c>
      <c r="C6" s="39" t="s">
        <v>160</v>
      </c>
      <c r="D6" s="50" t="s">
        <v>375</v>
      </c>
      <c r="E6" s="50" t="s">
        <v>336</v>
      </c>
      <c r="F6" s="39"/>
      <c r="G6" s="146">
        <v>5</v>
      </c>
      <c r="H6" s="146">
        <f>G6+0.5</f>
        <v>5.5</v>
      </c>
      <c r="I6" s="146">
        <f t="shared" ref="I6:J7" si="2">H6+0.5</f>
        <v>6</v>
      </c>
      <c r="J6" s="146">
        <f t="shared" si="2"/>
        <v>6.5</v>
      </c>
      <c r="K6" s="74" t="s">
        <v>396</v>
      </c>
      <c r="L6" s="25"/>
    </row>
    <row r="7" spans="1:12" x14ac:dyDescent="0.2">
      <c r="A7" s="365"/>
      <c r="B7" s="15" t="s">
        <v>157</v>
      </c>
      <c r="C7" s="36" t="s">
        <v>161</v>
      </c>
      <c r="D7" s="33" t="s">
        <v>375</v>
      </c>
      <c r="E7" s="226" t="s">
        <v>336</v>
      </c>
      <c r="F7" s="36"/>
      <c r="G7" s="148">
        <v>5</v>
      </c>
      <c r="H7" s="148">
        <f>G7+0.5</f>
        <v>5.5</v>
      </c>
      <c r="I7" s="148">
        <f t="shared" si="2"/>
        <v>6</v>
      </c>
      <c r="J7" s="148">
        <f t="shared" si="2"/>
        <v>6.5</v>
      </c>
      <c r="K7" s="75"/>
      <c r="L7" s="13"/>
    </row>
    <row r="8" spans="1:12" ht="13.5" thickBot="1" x14ac:dyDescent="0.25">
      <c r="A8" s="367"/>
      <c r="B8" s="16" t="s">
        <v>158</v>
      </c>
      <c r="C8" s="37" t="s">
        <v>162</v>
      </c>
      <c r="D8" s="38" t="s">
        <v>375</v>
      </c>
      <c r="E8" s="227" t="s">
        <v>337</v>
      </c>
      <c r="F8" s="133" t="s">
        <v>360</v>
      </c>
      <c r="G8" s="150">
        <v>5</v>
      </c>
      <c r="H8" s="150">
        <f>G8+2</f>
        <v>7</v>
      </c>
      <c r="I8" s="150">
        <f t="shared" ref="I8:J8" si="3">H8+2</f>
        <v>9</v>
      </c>
      <c r="J8" s="150">
        <f t="shared" si="3"/>
        <v>11</v>
      </c>
      <c r="K8" s="14"/>
      <c r="L8" s="14"/>
    </row>
    <row r="9" spans="1:12" x14ac:dyDescent="0.2">
      <c r="A9" s="364" t="s">
        <v>397</v>
      </c>
      <c r="B9" s="22" t="s">
        <v>168</v>
      </c>
      <c r="C9" s="114" t="s">
        <v>174</v>
      </c>
      <c r="D9" s="54" t="s">
        <v>375</v>
      </c>
      <c r="E9" s="54" t="s">
        <v>337</v>
      </c>
      <c r="F9" s="4"/>
      <c r="G9" s="145">
        <v>20</v>
      </c>
      <c r="H9" s="145">
        <f>G9+20</f>
        <v>40</v>
      </c>
      <c r="I9" s="145">
        <f t="shared" ref="I9:J9" si="4">H9+20</f>
        <v>60</v>
      </c>
      <c r="J9" s="145">
        <f t="shared" si="4"/>
        <v>80</v>
      </c>
      <c r="K9" s="12"/>
      <c r="L9" s="12"/>
    </row>
    <row r="10" spans="1:12" x14ac:dyDescent="0.2">
      <c r="A10" s="365"/>
      <c r="B10" s="15" t="s">
        <v>169</v>
      </c>
      <c r="C10" s="113" t="s">
        <v>175</v>
      </c>
      <c r="D10" s="55" t="s">
        <v>374</v>
      </c>
      <c r="E10" s="55" t="s">
        <v>337</v>
      </c>
      <c r="F10" s="73"/>
      <c r="G10" s="55"/>
      <c r="H10" s="55"/>
      <c r="I10" s="55"/>
      <c r="J10" s="55"/>
      <c r="K10" s="13"/>
      <c r="L10" s="13"/>
    </row>
    <row r="11" spans="1:12" x14ac:dyDescent="0.2">
      <c r="A11" s="365"/>
      <c r="B11" s="15" t="s">
        <v>170</v>
      </c>
      <c r="C11" s="113" t="s">
        <v>176</v>
      </c>
      <c r="D11" s="55" t="s">
        <v>374</v>
      </c>
      <c r="E11" s="55" t="s">
        <v>337</v>
      </c>
      <c r="F11" s="73"/>
      <c r="G11" s="55"/>
      <c r="H11" s="55"/>
      <c r="I11" s="55"/>
      <c r="J11" s="55"/>
      <c r="K11" s="136"/>
      <c r="L11" s="166" t="s">
        <v>399</v>
      </c>
    </row>
    <row r="12" spans="1:12" x14ac:dyDescent="0.2">
      <c r="A12" s="365"/>
      <c r="B12" s="15" t="s">
        <v>171</v>
      </c>
      <c r="C12" s="113" t="s">
        <v>177</v>
      </c>
      <c r="D12" s="55" t="s">
        <v>375</v>
      </c>
      <c r="E12" s="55" t="s">
        <v>337</v>
      </c>
      <c r="F12" s="163" t="s">
        <v>362</v>
      </c>
      <c r="G12" s="125">
        <v>24</v>
      </c>
      <c r="H12" s="125">
        <v>45</v>
      </c>
      <c r="I12" s="125">
        <v>60</v>
      </c>
      <c r="J12" s="125">
        <v>75</v>
      </c>
      <c r="K12" s="136"/>
      <c r="L12" s="13"/>
    </row>
    <row r="13" spans="1:12" ht="13.5" thickBot="1" x14ac:dyDescent="0.25">
      <c r="A13" s="366"/>
      <c r="B13" s="120" t="s">
        <v>172</v>
      </c>
      <c r="C13" s="121" t="s">
        <v>178</v>
      </c>
      <c r="D13" s="92" t="s">
        <v>375</v>
      </c>
      <c r="E13" s="92" t="s">
        <v>337</v>
      </c>
      <c r="F13" s="171" t="s">
        <v>361</v>
      </c>
      <c r="G13" s="159"/>
      <c r="H13" s="160">
        <f>G13+10</f>
        <v>10</v>
      </c>
      <c r="I13" s="160">
        <f t="shared" ref="I13:J13" si="5">H13+10</f>
        <v>20</v>
      </c>
      <c r="J13" s="160">
        <f t="shared" si="5"/>
        <v>30</v>
      </c>
      <c r="K13" s="21"/>
      <c r="L13" s="172" t="s">
        <v>398</v>
      </c>
    </row>
    <row r="14" spans="1:12" ht="13.5" thickBot="1" x14ac:dyDescent="0.25">
      <c r="A14" s="364" t="s">
        <v>400</v>
      </c>
      <c r="B14" s="22" t="s">
        <v>193</v>
      </c>
      <c r="C14" s="114" t="s">
        <v>185</v>
      </c>
      <c r="D14" s="54"/>
      <c r="E14" s="54" t="s">
        <v>337</v>
      </c>
      <c r="F14" s="4"/>
      <c r="G14" s="145" t="s">
        <v>401</v>
      </c>
      <c r="H14" s="145">
        <f>1</f>
        <v>1</v>
      </c>
      <c r="I14" s="145">
        <f>1</f>
        <v>1</v>
      </c>
      <c r="J14" s="145">
        <f>1</f>
        <v>1</v>
      </c>
      <c r="K14" s="4"/>
      <c r="L14" s="12"/>
    </row>
    <row r="15" spans="1:12" x14ac:dyDescent="0.2">
      <c r="A15" s="365"/>
      <c r="B15" s="15" t="s">
        <v>194</v>
      </c>
      <c r="C15" s="113" t="s">
        <v>186</v>
      </c>
      <c r="D15" s="55" t="s">
        <v>375</v>
      </c>
      <c r="E15" s="55" t="s">
        <v>337</v>
      </c>
      <c r="F15" s="105" t="s">
        <v>364</v>
      </c>
      <c r="G15" s="145" t="s">
        <v>401</v>
      </c>
      <c r="H15" s="84" t="e">
        <f>G15+5</f>
        <v>#VALUE!</v>
      </c>
      <c r="I15" s="84" t="e">
        <f t="shared" ref="I15:J15" si="6">H15+5</f>
        <v>#VALUE!</v>
      </c>
      <c r="J15" s="84" t="e">
        <f t="shared" si="6"/>
        <v>#VALUE!</v>
      </c>
      <c r="K15" s="173" t="s">
        <v>402</v>
      </c>
      <c r="L15" s="13"/>
    </row>
    <row r="16" spans="1:12" x14ac:dyDescent="0.2">
      <c r="A16" s="365"/>
      <c r="B16" s="15" t="s">
        <v>195</v>
      </c>
      <c r="C16" s="113" t="s">
        <v>187</v>
      </c>
      <c r="D16" s="55"/>
      <c r="E16" s="55" t="s">
        <v>336</v>
      </c>
      <c r="F16" s="6"/>
      <c r="G16" s="84" t="s">
        <v>359</v>
      </c>
      <c r="H16" s="84" t="str">
        <f>G16</f>
        <v>Servet Hocadan alınacak</v>
      </c>
      <c r="I16" s="84" t="e">
        <f>G16-1</f>
        <v>#VALUE!</v>
      </c>
      <c r="J16" s="84" t="e">
        <f>H16-1</f>
        <v>#VALUE!</v>
      </c>
      <c r="K16" s="6"/>
      <c r="L16" s="13"/>
    </row>
    <row r="17" spans="1:12" ht="13.5" thickBot="1" x14ac:dyDescent="0.25">
      <c r="A17" s="367"/>
      <c r="B17" s="16" t="s">
        <v>196</v>
      </c>
      <c r="C17" s="115" t="s">
        <v>188</v>
      </c>
      <c r="D17" s="56" t="s">
        <v>375</v>
      </c>
      <c r="E17" s="56" t="s">
        <v>337</v>
      </c>
      <c r="F17" s="133" t="s">
        <v>363</v>
      </c>
      <c r="G17" s="243">
        <v>31706229</v>
      </c>
      <c r="H17" s="243"/>
      <c r="I17" s="243"/>
      <c r="J17" s="243"/>
      <c r="K17" s="7"/>
      <c r="L17" s="14"/>
    </row>
  </sheetData>
  <mergeCells count="5">
    <mergeCell ref="A14:A17"/>
    <mergeCell ref="A9:A13"/>
    <mergeCell ref="A6:A8"/>
    <mergeCell ref="B1:C1"/>
    <mergeCell ref="A2: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1"/>
  <sheetViews>
    <sheetView topLeftCell="D1" zoomScale="90" zoomScaleNormal="90" workbookViewId="0">
      <selection activeCell="K14" sqref="K14"/>
    </sheetView>
  </sheetViews>
  <sheetFormatPr defaultColWidth="9.140625" defaultRowHeight="12.75" x14ac:dyDescent="0.2"/>
  <cols>
    <col min="1" max="1" width="47.7109375" style="158" customWidth="1"/>
    <col min="2" max="2" width="7.5703125" style="1" bestFit="1" customWidth="1"/>
    <col min="3" max="3" width="64.5703125" style="139" bestFit="1" customWidth="1"/>
    <col min="4" max="4" width="11.7109375" style="141" customWidth="1"/>
    <col min="5" max="5" width="9.42578125" style="140" customWidth="1"/>
    <col min="6" max="6" width="73.5703125" style="1" customWidth="1"/>
    <col min="7" max="7" width="27.28515625" style="144" hidden="1" customWidth="1"/>
    <col min="8" max="10" width="0" style="144" hidden="1" customWidth="1"/>
    <col min="11" max="11" width="115.42578125" style="1" customWidth="1"/>
    <col min="12" max="12" width="45.140625" style="1" customWidth="1"/>
    <col min="13" max="14" width="56.42578125" style="1" customWidth="1"/>
    <col min="15" max="16384" width="9.140625" style="1"/>
  </cols>
  <sheetData>
    <row r="1" spans="1:12" ht="36" customHeight="1" thickBot="1" x14ac:dyDescent="0.25">
      <c r="A1" s="165" t="s">
        <v>366</v>
      </c>
      <c r="B1" s="359" t="s">
        <v>372</v>
      </c>
      <c r="C1" s="360"/>
      <c r="D1" s="41" t="s">
        <v>373</v>
      </c>
      <c r="E1" s="195" t="s">
        <v>388</v>
      </c>
      <c r="F1" s="134" t="s">
        <v>371</v>
      </c>
      <c r="G1" s="41" t="s">
        <v>20</v>
      </c>
      <c r="H1" s="41">
        <v>2023</v>
      </c>
      <c r="I1" s="41">
        <v>2024</v>
      </c>
      <c r="J1" s="41">
        <v>2025</v>
      </c>
      <c r="K1" s="107" t="s">
        <v>378</v>
      </c>
      <c r="L1" s="107" t="s">
        <v>389</v>
      </c>
    </row>
    <row r="2" spans="1:12" x14ac:dyDescent="0.2">
      <c r="A2" s="364" t="s">
        <v>403</v>
      </c>
      <c r="B2" s="22" t="s">
        <v>199</v>
      </c>
      <c r="C2" s="39" t="s">
        <v>203</v>
      </c>
      <c r="D2" s="50" t="s">
        <v>375</v>
      </c>
      <c r="E2" s="50" t="s">
        <v>336</v>
      </c>
      <c r="F2" s="95" t="s">
        <v>339</v>
      </c>
      <c r="G2" s="132">
        <v>0</v>
      </c>
      <c r="H2" s="132">
        <v>50</v>
      </c>
      <c r="I2" s="132">
        <v>55</v>
      </c>
      <c r="J2" s="132">
        <v>60</v>
      </c>
      <c r="K2" s="131"/>
      <c r="L2" s="12"/>
    </row>
    <row r="3" spans="1:12" x14ac:dyDescent="0.2">
      <c r="A3" s="365"/>
      <c r="B3" s="15" t="s">
        <v>200</v>
      </c>
      <c r="C3" s="36" t="s">
        <v>204</v>
      </c>
      <c r="D3" s="33" t="s">
        <v>375</v>
      </c>
      <c r="E3" s="33" t="s">
        <v>336</v>
      </c>
      <c r="F3" s="105" t="s">
        <v>340</v>
      </c>
      <c r="G3" s="82">
        <v>0</v>
      </c>
      <c r="H3" s="82">
        <v>50</v>
      </c>
      <c r="I3" s="82">
        <v>55</v>
      </c>
      <c r="J3" s="82">
        <v>60</v>
      </c>
      <c r="K3" s="81"/>
      <c r="L3" s="13"/>
    </row>
    <row r="4" spans="1:12" x14ac:dyDescent="0.2">
      <c r="A4" s="365"/>
      <c r="B4" s="15" t="s">
        <v>201</v>
      </c>
      <c r="C4" s="36" t="s">
        <v>205</v>
      </c>
      <c r="D4" s="182"/>
      <c r="E4" s="182"/>
      <c r="F4" s="180" t="s">
        <v>334</v>
      </c>
      <c r="G4" s="176"/>
      <c r="H4" s="176"/>
      <c r="I4" s="176"/>
      <c r="J4" s="176"/>
      <c r="K4" s="181"/>
      <c r="L4" s="178"/>
    </row>
    <row r="5" spans="1:12" ht="13.5" thickBot="1" x14ac:dyDescent="0.25">
      <c r="A5" s="367"/>
      <c r="B5" s="16" t="s">
        <v>202</v>
      </c>
      <c r="C5" s="37" t="s">
        <v>206</v>
      </c>
      <c r="D5" s="38" t="s">
        <v>375</v>
      </c>
      <c r="E5" s="38" t="s">
        <v>337</v>
      </c>
      <c r="F5" s="133" t="s">
        <v>335</v>
      </c>
      <c r="G5" s="83">
        <v>10</v>
      </c>
      <c r="H5" s="83">
        <v>30</v>
      </c>
      <c r="I5" s="83">
        <v>50</v>
      </c>
      <c r="J5" s="83">
        <v>70</v>
      </c>
      <c r="K5" s="183" t="s">
        <v>404</v>
      </c>
      <c r="L5" s="164" t="s">
        <v>408</v>
      </c>
    </row>
    <row r="6" spans="1:12" x14ac:dyDescent="0.2">
      <c r="A6" s="364" t="s">
        <v>405</v>
      </c>
      <c r="B6" s="22" t="s">
        <v>212</v>
      </c>
      <c r="C6" s="96" t="s">
        <v>215</v>
      </c>
      <c r="D6" s="54" t="s">
        <v>375</v>
      </c>
      <c r="E6" s="54" t="s">
        <v>336</v>
      </c>
      <c r="F6" s="39"/>
      <c r="G6" s="152"/>
      <c r="H6" s="152"/>
      <c r="I6" s="152"/>
      <c r="J6" s="152"/>
      <c r="K6" s="186" t="s">
        <v>406</v>
      </c>
      <c r="L6" s="12"/>
    </row>
    <row r="7" spans="1:12" x14ac:dyDescent="0.2">
      <c r="A7" s="365"/>
      <c r="B7" s="15" t="s">
        <v>213</v>
      </c>
      <c r="C7" s="113" t="s">
        <v>217</v>
      </c>
      <c r="D7" s="55" t="s">
        <v>375</v>
      </c>
      <c r="E7" s="55" t="s">
        <v>336</v>
      </c>
      <c r="F7" s="36"/>
      <c r="G7" s="155"/>
      <c r="H7" s="155"/>
      <c r="I7" s="155"/>
      <c r="J7" s="155"/>
      <c r="K7" s="103"/>
      <c r="L7" s="13"/>
    </row>
    <row r="8" spans="1:12" ht="13.5" thickBot="1" x14ac:dyDescent="0.25">
      <c r="A8" s="366"/>
      <c r="B8" s="120" t="s">
        <v>214</v>
      </c>
      <c r="C8" s="121" t="s">
        <v>218</v>
      </c>
      <c r="D8" s="92" t="s">
        <v>375</v>
      </c>
      <c r="E8" s="92" t="s">
        <v>337</v>
      </c>
      <c r="F8" s="161"/>
      <c r="G8" s="174"/>
      <c r="H8" s="174"/>
      <c r="I8" s="174"/>
      <c r="J8" s="174"/>
      <c r="K8" s="8"/>
      <c r="L8" s="21"/>
    </row>
    <row r="9" spans="1:12" x14ac:dyDescent="0.2">
      <c r="A9" s="364" t="s">
        <v>410</v>
      </c>
      <c r="B9" s="22" t="s">
        <v>225</v>
      </c>
      <c r="C9" s="96" t="s">
        <v>232</v>
      </c>
      <c r="D9" s="54" t="s">
        <v>375</v>
      </c>
      <c r="E9" s="54" t="s">
        <v>337</v>
      </c>
      <c r="F9" s="95" t="s">
        <v>341</v>
      </c>
      <c r="G9" s="193">
        <v>158</v>
      </c>
      <c r="H9" s="193"/>
      <c r="I9" s="193"/>
      <c r="J9" s="193"/>
      <c r="K9" s="4"/>
      <c r="L9" s="12"/>
    </row>
    <row r="10" spans="1:12" x14ac:dyDescent="0.2">
      <c r="A10" s="365"/>
      <c r="B10" s="15" t="s">
        <v>226</v>
      </c>
      <c r="C10" s="113" t="s">
        <v>231</v>
      </c>
      <c r="D10" s="55" t="s">
        <v>375</v>
      </c>
      <c r="E10" s="55" t="s">
        <v>336</v>
      </c>
      <c r="F10" s="73"/>
      <c r="G10" s="84">
        <v>10</v>
      </c>
      <c r="H10" s="84">
        <v>11</v>
      </c>
      <c r="I10" s="84">
        <v>12</v>
      </c>
      <c r="J10" s="84">
        <v>13</v>
      </c>
      <c r="K10" s="6"/>
      <c r="L10" s="13"/>
    </row>
    <row r="11" spans="1:12" x14ac:dyDescent="0.2">
      <c r="A11" s="365"/>
      <c r="B11" s="15" t="s">
        <v>227</v>
      </c>
      <c r="C11" s="113" t="s">
        <v>233</v>
      </c>
      <c r="D11" s="55" t="s">
        <v>375</v>
      </c>
      <c r="E11" s="55" t="s">
        <v>337</v>
      </c>
      <c r="F11" s="105" t="s">
        <v>342</v>
      </c>
      <c r="G11" s="189">
        <v>47</v>
      </c>
      <c r="H11" s="189"/>
      <c r="I11" s="189"/>
      <c r="J11" s="189"/>
      <c r="K11" s="81"/>
      <c r="L11" s="166"/>
    </row>
    <row r="12" spans="1:12" x14ac:dyDescent="0.2">
      <c r="A12" s="365"/>
      <c r="B12" s="15" t="s">
        <v>228</v>
      </c>
      <c r="C12" s="113" t="s">
        <v>234</v>
      </c>
      <c r="D12" s="55" t="s">
        <v>375</v>
      </c>
      <c r="E12" s="55" t="s">
        <v>337</v>
      </c>
      <c r="F12" s="105"/>
      <c r="G12" s="77">
        <v>2</v>
      </c>
      <c r="H12" s="77">
        <v>2</v>
      </c>
      <c r="I12" s="77">
        <v>3</v>
      </c>
      <c r="J12" s="77">
        <v>3</v>
      </c>
      <c r="K12" s="81"/>
      <c r="L12" s="13"/>
    </row>
    <row r="13" spans="1:12" ht="13.5" thickBot="1" x14ac:dyDescent="0.25">
      <c r="A13" s="366"/>
      <c r="B13" s="120" t="s">
        <v>229</v>
      </c>
      <c r="C13" s="121" t="s">
        <v>235</v>
      </c>
      <c r="D13" s="92" t="s">
        <v>375</v>
      </c>
      <c r="E13" s="92" t="s">
        <v>337</v>
      </c>
      <c r="F13" s="161" t="s">
        <v>343</v>
      </c>
      <c r="G13" s="190">
        <v>0</v>
      </c>
      <c r="H13" s="190">
        <v>0</v>
      </c>
      <c r="I13" s="190">
        <v>1</v>
      </c>
      <c r="J13" s="190">
        <v>1</v>
      </c>
      <c r="K13" s="8"/>
      <c r="L13" s="172"/>
    </row>
    <row r="14" spans="1:12" x14ac:dyDescent="0.2">
      <c r="A14" s="364" t="s">
        <v>411</v>
      </c>
      <c r="B14" s="22" t="s">
        <v>241</v>
      </c>
      <c r="C14" s="96" t="s">
        <v>246</v>
      </c>
      <c r="D14" s="54" t="s">
        <v>375</v>
      </c>
      <c r="E14" s="54" t="s">
        <v>337</v>
      </c>
      <c r="F14" s="4"/>
      <c r="G14" s="145">
        <v>5</v>
      </c>
      <c r="H14" s="145">
        <v>7</v>
      </c>
      <c r="I14" s="145">
        <v>10</v>
      </c>
      <c r="J14" s="145">
        <v>13</v>
      </c>
      <c r="K14" s="244" t="s">
        <v>412</v>
      </c>
      <c r="L14" s="27"/>
    </row>
    <row r="15" spans="1:12" x14ac:dyDescent="0.2">
      <c r="A15" s="365"/>
      <c r="B15" s="15" t="s">
        <v>242</v>
      </c>
      <c r="C15" s="113" t="s">
        <v>247</v>
      </c>
      <c r="D15" s="55" t="s">
        <v>375</v>
      </c>
      <c r="E15" s="55" t="s">
        <v>337</v>
      </c>
      <c r="F15" s="105"/>
      <c r="G15" s="84" t="s">
        <v>414</v>
      </c>
      <c r="H15" s="196"/>
      <c r="I15" s="196"/>
      <c r="J15" s="196"/>
      <c r="K15" s="187"/>
      <c r="L15" s="11"/>
    </row>
    <row r="16" spans="1:12" x14ac:dyDescent="0.2">
      <c r="A16" s="365"/>
      <c r="B16" s="15" t="s">
        <v>243</v>
      </c>
      <c r="C16" s="113" t="s">
        <v>248</v>
      </c>
      <c r="D16" s="55" t="s">
        <v>375</v>
      </c>
      <c r="E16" s="55" t="s">
        <v>337</v>
      </c>
      <c r="F16" s="6"/>
      <c r="G16" s="189">
        <v>40</v>
      </c>
      <c r="H16" s="189">
        <v>52</v>
      </c>
      <c r="I16" s="189">
        <v>64</v>
      </c>
      <c r="J16" s="189">
        <v>76</v>
      </c>
      <c r="K16" s="13"/>
      <c r="L16" s="11"/>
    </row>
    <row r="17" spans="1:12" x14ac:dyDescent="0.2">
      <c r="A17" s="365"/>
      <c r="B17" s="15" t="s">
        <v>244</v>
      </c>
      <c r="C17" s="113" t="s">
        <v>249</v>
      </c>
      <c r="D17" s="169"/>
      <c r="E17" s="169"/>
      <c r="F17" s="194"/>
      <c r="G17" s="177"/>
      <c r="H17" s="177"/>
      <c r="I17" s="177"/>
      <c r="J17" s="177"/>
      <c r="K17" s="178"/>
      <c r="L17" s="192"/>
    </row>
    <row r="18" spans="1:12" ht="13.5" thickBot="1" x14ac:dyDescent="0.25">
      <c r="A18" s="367"/>
      <c r="B18" s="16" t="s">
        <v>245</v>
      </c>
      <c r="C18" s="115" t="s">
        <v>250</v>
      </c>
      <c r="D18" s="56" t="s">
        <v>375</v>
      </c>
      <c r="E18" s="56" t="s">
        <v>337</v>
      </c>
      <c r="F18" s="7"/>
      <c r="G18" s="83">
        <v>6</v>
      </c>
      <c r="H18" s="83">
        <v>7</v>
      </c>
      <c r="I18" s="83">
        <v>8</v>
      </c>
      <c r="J18" s="83">
        <v>8</v>
      </c>
      <c r="K18" s="14"/>
      <c r="L18" s="87"/>
    </row>
    <row r="19" spans="1:12" x14ac:dyDescent="0.2">
      <c r="G19" s="175"/>
      <c r="H19" s="175"/>
      <c r="I19" s="175"/>
      <c r="J19" s="175"/>
    </row>
    <row r="20" spans="1:12" x14ac:dyDescent="0.2">
      <c r="G20" s="175"/>
      <c r="H20" s="175"/>
      <c r="I20" s="175"/>
      <c r="J20" s="175"/>
    </row>
    <row r="21" spans="1:12" x14ac:dyDescent="0.2">
      <c r="G21" s="175"/>
      <c r="H21" s="175"/>
      <c r="I21" s="175"/>
      <c r="J21" s="175"/>
    </row>
  </sheetData>
  <mergeCells count="5">
    <mergeCell ref="A14:A18"/>
    <mergeCell ref="B1:C1"/>
    <mergeCell ref="A2:A5"/>
    <mergeCell ref="A6:A8"/>
    <mergeCell ref="A9: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5"/>
  <sheetViews>
    <sheetView topLeftCell="C1" zoomScale="90" zoomScaleNormal="90" workbookViewId="0">
      <selection activeCell="K14" sqref="K14"/>
    </sheetView>
  </sheetViews>
  <sheetFormatPr defaultColWidth="9.140625" defaultRowHeight="12.75" x14ac:dyDescent="0.2"/>
  <cols>
    <col min="1" max="1" width="47.7109375" style="158" customWidth="1"/>
    <col min="2" max="2" width="7.5703125" style="1" bestFit="1" customWidth="1"/>
    <col min="3" max="3" width="109.7109375" style="139" customWidth="1"/>
    <col min="4" max="4" width="11.7109375" style="141" customWidth="1"/>
    <col min="5" max="5" width="9.42578125" style="140" customWidth="1"/>
    <col min="6" max="6" width="73.5703125" style="1" bestFit="1" customWidth="1"/>
    <col min="7" max="7" width="27.28515625" style="144" hidden="1" customWidth="1"/>
    <col min="8" max="8" width="11.5703125" style="144" hidden="1" customWidth="1"/>
    <col min="9" max="10" width="9.28515625" style="144" hidden="1" customWidth="1"/>
    <col min="11" max="11" width="115.42578125" style="1" customWidth="1"/>
    <col min="12" max="12" width="16.85546875" style="1" bestFit="1" customWidth="1"/>
    <col min="13" max="13" width="41.140625" style="1" bestFit="1" customWidth="1"/>
    <col min="14" max="15" width="56.42578125" style="1" customWidth="1"/>
    <col min="16" max="16384" width="9.140625" style="1"/>
  </cols>
  <sheetData>
    <row r="1" spans="1:13" ht="36" customHeight="1" thickBot="1" x14ac:dyDescent="0.25">
      <c r="A1" s="165" t="s">
        <v>366</v>
      </c>
      <c r="B1" s="359" t="s">
        <v>372</v>
      </c>
      <c r="C1" s="360"/>
      <c r="D1" s="41" t="s">
        <v>373</v>
      </c>
      <c r="E1" s="195" t="s">
        <v>388</v>
      </c>
      <c r="F1" s="134" t="s">
        <v>371</v>
      </c>
      <c r="G1" s="41" t="s">
        <v>20</v>
      </c>
      <c r="H1" s="41">
        <v>2023</v>
      </c>
      <c r="I1" s="41">
        <v>2024</v>
      </c>
      <c r="J1" s="41">
        <v>2025</v>
      </c>
      <c r="K1" s="107" t="s">
        <v>378</v>
      </c>
      <c r="L1" s="107" t="s">
        <v>12</v>
      </c>
      <c r="M1" s="107" t="s">
        <v>389</v>
      </c>
    </row>
    <row r="2" spans="1:13" ht="13.5" customHeight="1" x14ac:dyDescent="0.2">
      <c r="A2" s="356" t="s">
        <v>415</v>
      </c>
      <c r="B2" s="23" t="s">
        <v>256</v>
      </c>
      <c r="C2" s="231" t="s">
        <v>260</v>
      </c>
      <c r="D2" s="228" t="s">
        <v>374</v>
      </c>
      <c r="E2" s="54" t="s">
        <v>336</v>
      </c>
      <c r="F2" s="95"/>
      <c r="G2" s="198"/>
      <c r="H2" s="198"/>
      <c r="I2" s="198"/>
      <c r="J2" s="198"/>
      <c r="K2" s="131"/>
      <c r="L2" s="210"/>
      <c r="M2" s="12"/>
    </row>
    <row r="3" spans="1:13" x14ac:dyDescent="0.2">
      <c r="A3" s="357"/>
      <c r="B3" s="24" t="s">
        <v>257</v>
      </c>
      <c r="C3" s="232" t="s">
        <v>261</v>
      </c>
      <c r="D3" s="229" t="s">
        <v>375</v>
      </c>
      <c r="E3" s="55" t="s">
        <v>336</v>
      </c>
      <c r="F3" s="105"/>
      <c r="G3" s="125">
        <v>90</v>
      </c>
      <c r="H3" s="125">
        <v>100</v>
      </c>
      <c r="I3" s="125">
        <v>100</v>
      </c>
      <c r="J3" s="125">
        <v>100</v>
      </c>
      <c r="K3" s="81"/>
      <c r="L3" s="211"/>
      <c r="M3" s="13"/>
    </row>
    <row r="4" spans="1:13" x14ac:dyDescent="0.2">
      <c r="A4" s="357"/>
      <c r="B4" s="24" t="s">
        <v>258</v>
      </c>
      <c r="C4" s="232" t="s">
        <v>262</v>
      </c>
      <c r="D4" s="229" t="s">
        <v>374</v>
      </c>
      <c r="E4" s="55" t="s">
        <v>337</v>
      </c>
      <c r="F4" s="76"/>
      <c r="G4" s="125"/>
      <c r="H4" s="125"/>
      <c r="I4" s="125"/>
      <c r="J4" s="125"/>
      <c r="K4" s="188"/>
      <c r="L4" s="212"/>
      <c r="M4" s="29"/>
    </row>
    <row r="5" spans="1:13" ht="13.5" thickBot="1" x14ac:dyDescent="0.25">
      <c r="A5" s="370"/>
      <c r="B5" s="233" t="s">
        <v>259</v>
      </c>
      <c r="C5" s="234" t="s">
        <v>263</v>
      </c>
      <c r="D5" s="230" t="s">
        <v>375</v>
      </c>
      <c r="E5" s="92" t="s">
        <v>337</v>
      </c>
      <c r="F5" s="161"/>
      <c r="G5" s="199">
        <v>9</v>
      </c>
      <c r="H5" s="199">
        <v>10</v>
      </c>
      <c r="I5" s="199">
        <v>11</v>
      </c>
      <c r="J5" s="199">
        <v>12</v>
      </c>
      <c r="K5" s="200"/>
      <c r="L5" s="213"/>
      <c r="M5" s="201"/>
    </row>
    <row r="6" spans="1:13" ht="13.5" customHeight="1" x14ac:dyDescent="0.2">
      <c r="A6" s="356" t="s">
        <v>416</v>
      </c>
      <c r="B6" s="23" t="s">
        <v>270</v>
      </c>
      <c r="C6" s="237" t="s">
        <v>275</v>
      </c>
      <c r="D6" s="235" t="s">
        <v>374</v>
      </c>
      <c r="E6" s="50" t="s">
        <v>337</v>
      </c>
      <c r="F6" s="39"/>
      <c r="G6" s="152"/>
      <c r="H6" s="152"/>
      <c r="I6" s="152"/>
      <c r="J6" s="152"/>
      <c r="K6" s="186"/>
      <c r="L6" s="214"/>
      <c r="M6" s="12"/>
    </row>
    <row r="7" spans="1:13" x14ac:dyDescent="0.2">
      <c r="A7" s="357"/>
      <c r="B7" s="24" t="s">
        <v>271</v>
      </c>
      <c r="C7" s="232" t="s">
        <v>276</v>
      </c>
      <c r="D7" s="229" t="s">
        <v>374</v>
      </c>
      <c r="E7" s="55" t="s">
        <v>336</v>
      </c>
      <c r="F7" s="36"/>
      <c r="G7" s="155"/>
      <c r="H7" s="155"/>
      <c r="I7" s="155"/>
      <c r="J7" s="155"/>
      <c r="K7" s="103"/>
      <c r="L7" s="215"/>
      <c r="M7" s="13"/>
    </row>
    <row r="8" spans="1:13" x14ac:dyDescent="0.2">
      <c r="A8" s="357"/>
      <c r="B8" s="24" t="s">
        <v>272</v>
      </c>
      <c r="C8" s="232" t="s">
        <v>277</v>
      </c>
      <c r="D8" s="229" t="s">
        <v>375</v>
      </c>
      <c r="E8" s="55" t="s">
        <v>336</v>
      </c>
      <c r="F8" s="202" t="s">
        <v>353</v>
      </c>
      <c r="G8" s="142">
        <v>100</v>
      </c>
      <c r="H8" s="142">
        <v>100</v>
      </c>
      <c r="I8" s="78">
        <v>100</v>
      </c>
      <c r="J8" s="78">
        <v>100</v>
      </c>
      <c r="K8" s="28"/>
      <c r="L8" s="216"/>
      <c r="M8" s="13"/>
    </row>
    <row r="9" spans="1:13" ht="13.5" thickBot="1" x14ac:dyDescent="0.25">
      <c r="A9" s="358"/>
      <c r="B9" s="233" t="s">
        <v>273</v>
      </c>
      <c r="C9" s="234" t="s">
        <v>417</v>
      </c>
      <c r="D9" s="236" t="s">
        <v>374</v>
      </c>
      <c r="E9" s="56" t="s">
        <v>336</v>
      </c>
      <c r="F9" s="7"/>
      <c r="G9" s="191"/>
      <c r="H9" s="191"/>
      <c r="I9" s="191"/>
      <c r="J9" s="191"/>
      <c r="K9" s="7"/>
      <c r="L9" s="10"/>
      <c r="M9" s="14"/>
    </row>
    <row r="10" spans="1:13" ht="13.5" customHeight="1" x14ac:dyDescent="0.2">
      <c r="A10" s="368" t="s">
        <v>418</v>
      </c>
      <c r="B10" s="23" t="s">
        <v>286</v>
      </c>
      <c r="C10" s="239" t="s">
        <v>291</v>
      </c>
      <c r="D10" s="238"/>
      <c r="E10" s="242"/>
      <c r="F10" s="204"/>
      <c r="G10" s="205"/>
      <c r="H10" s="205"/>
      <c r="I10" s="205"/>
      <c r="J10" s="206"/>
      <c r="K10" s="205"/>
      <c r="L10" s="217"/>
      <c r="M10" s="206"/>
    </row>
    <row r="11" spans="1:13" ht="15.75" customHeight="1" x14ac:dyDescent="0.2">
      <c r="A11" s="369"/>
      <c r="B11" s="24" t="s">
        <v>287</v>
      </c>
      <c r="C11" s="232" t="s">
        <v>292</v>
      </c>
      <c r="D11" s="229" t="s">
        <v>375</v>
      </c>
      <c r="E11" s="55" t="s">
        <v>337</v>
      </c>
      <c r="F11" s="6"/>
      <c r="G11" s="62">
        <v>10</v>
      </c>
      <c r="H11" s="62"/>
      <c r="I11" s="62"/>
      <c r="J11" s="207"/>
      <c r="K11" s="6"/>
      <c r="L11" s="2"/>
      <c r="M11" s="13"/>
    </row>
    <row r="12" spans="1:13" ht="15.75" customHeight="1" x14ac:dyDescent="0.2">
      <c r="A12" s="369"/>
      <c r="B12" s="24" t="s">
        <v>288</v>
      </c>
      <c r="C12" s="232" t="s">
        <v>293</v>
      </c>
      <c r="D12" s="229" t="s">
        <v>374</v>
      </c>
      <c r="E12" s="55" t="s">
        <v>336</v>
      </c>
      <c r="F12" s="6"/>
      <c r="G12" s="6"/>
      <c r="H12" s="6"/>
      <c r="I12" s="6"/>
      <c r="J12" s="13"/>
      <c r="K12" s="6"/>
      <c r="L12" s="2"/>
      <c r="M12" s="13"/>
    </row>
    <row r="13" spans="1:13" ht="15.75" customHeight="1" x14ac:dyDescent="0.2">
      <c r="A13" s="369"/>
      <c r="B13" s="24" t="s">
        <v>289</v>
      </c>
      <c r="C13" s="232" t="s">
        <v>294</v>
      </c>
      <c r="D13" s="229" t="s">
        <v>375</v>
      </c>
      <c r="E13" s="55" t="s">
        <v>336</v>
      </c>
      <c r="F13" s="6"/>
      <c r="G13" s="203" t="s">
        <v>348</v>
      </c>
      <c r="H13" s="203" t="s">
        <v>348</v>
      </c>
      <c r="I13" s="203" t="s">
        <v>347</v>
      </c>
      <c r="J13" s="203" t="s">
        <v>347</v>
      </c>
      <c r="K13" s="6"/>
      <c r="L13" s="2"/>
      <c r="M13" s="13"/>
    </row>
    <row r="14" spans="1:13" ht="15.75" customHeight="1" thickBot="1" x14ac:dyDescent="0.25">
      <c r="A14" s="369"/>
      <c r="B14" s="233" t="s">
        <v>290</v>
      </c>
      <c r="C14" s="234" t="s">
        <v>295</v>
      </c>
      <c r="D14" s="230" t="s">
        <v>375</v>
      </c>
      <c r="E14" s="92" t="s">
        <v>336</v>
      </c>
      <c r="F14" s="8"/>
      <c r="G14" s="208">
        <v>5</v>
      </c>
      <c r="H14" s="208"/>
      <c r="I14" s="208"/>
      <c r="J14" s="209"/>
      <c r="K14" s="8"/>
      <c r="L14" s="3"/>
      <c r="M14" s="21"/>
    </row>
    <row r="15" spans="1:13" ht="13.5" customHeight="1" x14ac:dyDescent="0.2">
      <c r="A15" s="353" t="s">
        <v>301</v>
      </c>
      <c r="B15" s="23" t="s">
        <v>303</v>
      </c>
      <c r="C15" s="237" t="s">
        <v>302</v>
      </c>
      <c r="D15" s="235" t="s">
        <v>374</v>
      </c>
      <c r="E15" s="50" t="s">
        <v>336</v>
      </c>
      <c r="F15" s="4"/>
      <c r="G15" s="50"/>
      <c r="H15" s="50"/>
      <c r="I15" s="50"/>
      <c r="J15" s="50"/>
      <c r="K15" s="4"/>
      <c r="L15" s="5"/>
      <c r="M15" s="12"/>
    </row>
    <row r="16" spans="1:13" ht="15.75" customHeight="1" x14ac:dyDescent="0.2">
      <c r="A16" s="353"/>
      <c r="B16" s="24" t="s">
        <v>304</v>
      </c>
      <c r="C16" s="232" t="s">
        <v>309</v>
      </c>
      <c r="D16" s="229" t="s">
        <v>375</v>
      </c>
      <c r="E16" s="55" t="s">
        <v>336</v>
      </c>
      <c r="F16" s="6"/>
      <c r="G16" s="78">
        <v>70</v>
      </c>
      <c r="H16" s="79">
        <v>70</v>
      </c>
      <c r="I16" s="79">
        <v>70</v>
      </c>
      <c r="J16" s="221">
        <v>70</v>
      </c>
      <c r="K16" s="6"/>
      <c r="L16" s="2"/>
      <c r="M16" s="13"/>
    </row>
    <row r="17" spans="1:13" ht="15.75" customHeight="1" x14ac:dyDescent="0.2">
      <c r="A17" s="353"/>
      <c r="B17" s="24" t="s">
        <v>305</v>
      </c>
      <c r="C17" s="232" t="s">
        <v>310</v>
      </c>
      <c r="D17" s="229" t="s">
        <v>375</v>
      </c>
      <c r="E17" s="55" t="s">
        <v>336</v>
      </c>
      <c r="F17" s="185" t="s">
        <v>354</v>
      </c>
      <c r="G17" s="33"/>
      <c r="H17" s="33"/>
      <c r="I17" s="33"/>
      <c r="J17" s="33"/>
      <c r="K17" s="6"/>
      <c r="L17" s="219" t="s">
        <v>422</v>
      </c>
      <c r="M17" s="220" t="s">
        <v>421</v>
      </c>
    </row>
    <row r="18" spans="1:13" ht="15.75" customHeight="1" x14ac:dyDescent="0.2">
      <c r="A18" s="353"/>
      <c r="B18" s="24" t="s">
        <v>306</v>
      </c>
      <c r="C18" s="241" t="s">
        <v>311</v>
      </c>
      <c r="D18" s="240"/>
      <c r="E18" s="169"/>
      <c r="F18" s="177"/>
      <c r="G18" s="182"/>
      <c r="H18" s="182"/>
      <c r="I18" s="182"/>
      <c r="J18" s="182"/>
      <c r="K18" s="177"/>
      <c r="L18" s="218"/>
      <c r="M18" s="178"/>
    </row>
    <row r="19" spans="1:13" ht="15.75" customHeight="1" x14ac:dyDescent="0.2">
      <c r="A19" s="353"/>
      <c r="B19" s="24" t="s">
        <v>307</v>
      </c>
      <c r="C19" s="232" t="s">
        <v>312</v>
      </c>
      <c r="D19" s="229" t="s">
        <v>375</v>
      </c>
      <c r="E19" s="55" t="s">
        <v>337</v>
      </c>
      <c r="F19" s="6"/>
      <c r="G19" s="148" t="s">
        <v>425</v>
      </c>
      <c r="H19" s="222"/>
      <c r="I19" s="222"/>
      <c r="J19" s="222"/>
      <c r="K19" s="6"/>
      <c r="L19" s="2"/>
      <c r="M19" s="13"/>
    </row>
    <row r="20" spans="1:13" ht="15.75" customHeight="1" thickBot="1" x14ac:dyDescent="0.25">
      <c r="A20" s="361"/>
      <c r="B20" s="233" t="s">
        <v>308</v>
      </c>
      <c r="C20" s="234" t="s">
        <v>313</v>
      </c>
      <c r="D20" s="230" t="s">
        <v>375</v>
      </c>
      <c r="E20" s="92" t="s">
        <v>337</v>
      </c>
      <c r="F20" s="8"/>
      <c r="G20" s="88" t="s">
        <v>425</v>
      </c>
      <c r="H20" s="223"/>
      <c r="I20" s="223"/>
      <c r="J20" s="223"/>
      <c r="K20" s="224" t="s">
        <v>423</v>
      </c>
      <c r="L20" s="3"/>
      <c r="M20" s="21"/>
    </row>
    <row r="21" spans="1:13" x14ac:dyDescent="0.2">
      <c r="A21" s="349" t="s">
        <v>319</v>
      </c>
      <c r="B21" s="23" t="s">
        <v>325</v>
      </c>
      <c r="C21" s="237" t="s">
        <v>320</v>
      </c>
      <c r="D21" s="235" t="s">
        <v>375</v>
      </c>
      <c r="E21" s="50" t="s">
        <v>337</v>
      </c>
      <c r="F21" s="179" t="s">
        <v>355</v>
      </c>
      <c r="G21" s="167">
        <v>2300</v>
      </c>
      <c r="H21" s="167">
        <v>2240</v>
      </c>
      <c r="I21" s="167">
        <v>2175</v>
      </c>
      <c r="J21" s="168">
        <v>2100</v>
      </c>
      <c r="K21" s="4"/>
      <c r="L21" s="4"/>
      <c r="M21" s="12"/>
    </row>
    <row r="22" spans="1:13" x14ac:dyDescent="0.2">
      <c r="A22" s="350"/>
      <c r="B22" s="24" t="s">
        <v>326</v>
      </c>
      <c r="C22" s="241" t="s">
        <v>321</v>
      </c>
      <c r="D22" s="240"/>
      <c r="E22" s="169"/>
      <c r="F22" s="177"/>
      <c r="G22" s="169"/>
      <c r="H22" s="169"/>
      <c r="I22" s="169"/>
      <c r="J22" s="170"/>
      <c r="K22" s="177"/>
      <c r="L22" s="177"/>
      <c r="M22" s="178"/>
    </row>
    <row r="23" spans="1:13" x14ac:dyDescent="0.2">
      <c r="A23" s="350"/>
      <c r="B23" s="24" t="s">
        <v>327</v>
      </c>
      <c r="C23" s="232" t="s">
        <v>322</v>
      </c>
      <c r="D23" s="229" t="s">
        <v>375</v>
      </c>
      <c r="E23" s="55" t="s">
        <v>336</v>
      </c>
      <c r="F23" s="6"/>
      <c r="G23" s="82">
        <v>628</v>
      </c>
      <c r="H23" s="82">
        <v>600</v>
      </c>
      <c r="I23" s="82">
        <v>575</v>
      </c>
      <c r="J23" s="124">
        <v>550</v>
      </c>
      <c r="K23" s="6"/>
      <c r="L23" s="6"/>
      <c r="M23" s="13"/>
    </row>
    <row r="24" spans="1:13" x14ac:dyDescent="0.2">
      <c r="A24" s="350"/>
      <c r="B24" s="24" t="s">
        <v>328</v>
      </c>
      <c r="C24" s="232" t="s">
        <v>323</v>
      </c>
      <c r="D24" s="229" t="s">
        <v>375</v>
      </c>
      <c r="E24" s="55" t="s">
        <v>336</v>
      </c>
      <c r="F24" s="6"/>
      <c r="G24" s="82" t="s">
        <v>345</v>
      </c>
      <c r="H24" s="82" t="s">
        <v>345</v>
      </c>
      <c r="I24" s="82" t="s">
        <v>346</v>
      </c>
      <c r="J24" s="82" t="s">
        <v>346</v>
      </c>
      <c r="K24" s="6"/>
      <c r="L24" s="6"/>
      <c r="M24" s="13"/>
    </row>
    <row r="25" spans="1:13" ht="13.5" thickBot="1" x14ac:dyDescent="0.25">
      <c r="A25" s="351"/>
      <c r="B25" s="233" t="s">
        <v>329</v>
      </c>
      <c r="C25" s="234" t="s">
        <v>324</v>
      </c>
      <c r="D25" s="236" t="s">
        <v>426</v>
      </c>
      <c r="E25" s="56" t="s">
        <v>336</v>
      </c>
      <c r="F25" s="7"/>
      <c r="G25" s="38"/>
      <c r="H25" s="38"/>
      <c r="I25" s="38"/>
      <c r="J25" s="38"/>
      <c r="K25" s="7"/>
      <c r="L25" s="7"/>
      <c r="M25" s="14"/>
    </row>
  </sheetData>
  <mergeCells count="6">
    <mergeCell ref="A21:A25"/>
    <mergeCell ref="A15:A20"/>
    <mergeCell ref="A10:A14"/>
    <mergeCell ref="A6:A9"/>
    <mergeCell ref="B1:C1"/>
    <mergeCell ref="A2:A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5"/>
  <sheetViews>
    <sheetView tabSelected="1" zoomScale="70" zoomScaleNormal="70" workbookViewId="0">
      <selection activeCell="C1" sqref="C1"/>
    </sheetView>
  </sheetViews>
  <sheetFormatPr defaultColWidth="119.7109375" defaultRowHeight="15" x14ac:dyDescent="0.25"/>
  <cols>
    <col min="1" max="1" width="20.5703125" bestFit="1" customWidth="1"/>
    <col min="2" max="2" width="12.140625" bestFit="1" customWidth="1"/>
    <col min="3" max="3" width="113.5703125" style="307" bestFit="1" customWidth="1"/>
    <col min="4" max="9" width="11" style="40" customWidth="1"/>
    <col min="10" max="10" width="38.28515625" style="308" customWidth="1"/>
    <col min="11" max="11" width="255.7109375" style="304" customWidth="1"/>
  </cols>
  <sheetData>
    <row r="1" spans="1:11" s="305" customFormat="1" ht="25.5" x14ac:dyDescent="0.25">
      <c r="A1" s="311" t="s">
        <v>689</v>
      </c>
      <c r="B1" s="311" t="s">
        <v>543</v>
      </c>
      <c r="C1" s="312" t="s">
        <v>543</v>
      </c>
      <c r="D1" s="311" t="s">
        <v>20</v>
      </c>
      <c r="E1" s="311">
        <v>2023</v>
      </c>
      <c r="F1" s="311">
        <v>2024</v>
      </c>
      <c r="G1" s="311">
        <v>2025</v>
      </c>
      <c r="H1" s="311" t="s">
        <v>492</v>
      </c>
      <c r="I1" s="311" t="s">
        <v>680</v>
      </c>
      <c r="J1" s="313" t="s">
        <v>12</v>
      </c>
      <c r="K1" s="314" t="s">
        <v>427</v>
      </c>
    </row>
    <row r="2" spans="1:11" s="309" customFormat="1" x14ac:dyDescent="0.25">
      <c r="A2" s="315" t="s">
        <v>545</v>
      </c>
      <c r="B2" s="316" t="s">
        <v>544</v>
      </c>
      <c r="C2" s="317" t="s">
        <v>545</v>
      </c>
      <c r="D2" s="318"/>
      <c r="E2" s="318"/>
      <c r="F2" s="318"/>
      <c r="G2" s="318"/>
      <c r="H2" s="318"/>
      <c r="I2" s="318"/>
      <c r="J2" s="317" t="s">
        <v>546</v>
      </c>
      <c r="K2" s="319" t="s">
        <v>547</v>
      </c>
    </row>
    <row r="3" spans="1:11" s="310" customFormat="1" x14ac:dyDescent="0.25">
      <c r="A3" s="320" t="s">
        <v>545</v>
      </c>
      <c r="B3" s="321" t="s">
        <v>548</v>
      </c>
      <c r="C3" s="322" t="s">
        <v>28</v>
      </c>
      <c r="D3" s="323"/>
      <c r="E3" s="323"/>
      <c r="F3" s="323"/>
      <c r="G3" s="323"/>
      <c r="H3" s="323"/>
      <c r="I3" s="323"/>
      <c r="J3" s="324" t="s">
        <v>546</v>
      </c>
      <c r="K3" s="325"/>
    </row>
    <row r="4" spans="1:11" x14ac:dyDescent="0.25">
      <c r="A4" s="42" t="s">
        <v>545</v>
      </c>
      <c r="B4" s="253" t="s">
        <v>549</v>
      </c>
      <c r="C4" s="326" t="s">
        <v>6</v>
      </c>
      <c r="D4" s="327">
        <v>68.599999999999994</v>
      </c>
      <c r="E4" s="327">
        <v>65</v>
      </c>
      <c r="F4" s="327">
        <v>65</v>
      </c>
      <c r="G4" s="327">
        <v>70</v>
      </c>
      <c r="H4" s="327" t="s">
        <v>491</v>
      </c>
      <c r="I4" s="327">
        <v>30</v>
      </c>
      <c r="J4" s="328" t="s">
        <v>386</v>
      </c>
      <c r="K4" s="255" t="s">
        <v>440</v>
      </c>
    </row>
    <row r="5" spans="1:11" x14ac:dyDescent="0.25">
      <c r="A5" s="42" t="s">
        <v>545</v>
      </c>
      <c r="B5" s="329" t="s">
        <v>550</v>
      </c>
      <c r="C5" s="330" t="s">
        <v>10</v>
      </c>
      <c r="D5" s="331">
        <v>83.2</v>
      </c>
      <c r="E5" s="331">
        <v>94</v>
      </c>
      <c r="F5" s="331">
        <v>94</v>
      </c>
      <c r="G5" s="331">
        <v>100</v>
      </c>
      <c r="H5" s="331" t="s">
        <v>491</v>
      </c>
      <c r="I5" s="331">
        <v>30</v>
      </c>
      <c r="J5" s="332" t="s">
        <v>681</v>
      </c>
      <c r="K5" s="255" t="s">
        <v>441</v>
      </c>
    </row>
    <row r="6" spans="1:11" x14ac:dyDescent="0.25">
      <c r="A6" s="42" t="s">
        <v>545</v>
      </c>
      <c r="B6" s="253" t="s">
        <v>551</v>
      </c>
      <c r="C6" s="326" t="s">
        <v>4</v>
      </c>
      <c r="D6" s="327">
        <v>7.94</v>
      </c>
      <c r="E6" s="327">
        <v>10</v>
      </c>
      <c r="F6" s="327">
        <v>10</v>
      </c>
      <c r="G6" s="327">
        <v>10</v>
      </c>
      <c r="H6" s="327" t="s">
        <v>491</v>
      </c>
      <c r="I6" s="327">
        <v>10</v>
      </c>
      <c r="J6" s="328" t="s">
        <v>552</v>
      </c>
      <c r="K6" s="255" t="s">
        <v>488</v>
      </c>
    </row>
    <row r="7" spans="1:11" x14ac:dyDescent="0.25">
      <c r="A7" s="42" t="s">
        <v>545</v>
      </c>
      <c r="B7" s="329" t="s">
        <v>553</v>
      </c>
      <c r="C7" s="330" t="s">
        <v>5</v>
      </c>
      <c r="D7" s="348">
        <v>29.411764705882355</v>
      </c>
      <c r="E7" s="348">
        <v>35.294117647058826</v>
      </c>
      <c r="F7" s="348">
        <v>41.17647058823529</v>
      </c>
      <c r="G7" s="348">
        <v>47.058823529411761</v>
      </c>
      <c r="H7" s="331" t="s">
        <v>491</v>
      </c>
      <c r="I7" s="331">
        <v>30</v>
      </c>
      <c r="J7" s="332" t="s">
        <v>681</v>
      </c>
      <c r="K7" s="302" t="s">
        <v>442</v>
      </c>
    </row>
    <row r="8" spans="1:11" s="310" customFormat="1" x14ac:dyDescent="0.25">
      <c r="A8" s="320" t="s">
        <v>545</v>
      </c>
      <c r="B8" s="321" t="s">
        <v>554</v>
      </c>
      <c r="C8" s="322" t="s">
        <v>27</v>
      </c>
      <c r="D8" s="323"/>
      <c r="E8" s="323"/>
      <c r="F8" s="323"/>
      <c r="G8" s="323"/>
      <c r="H8" s="323"/>
      <c r="I8" s="323"/>
      <c r="J8" s="324" t="s">
        <v>555</v>
      </c>
      <c r="K8" s="324"/>
    </row>
    <row r="9" spans="1:11" x14ac:dyDescent="0.25">
      <c r="A9" s="42" t="s">
        <v>545</v>
      </c>
      <c r="B9" s="253" t="s">
        <v>556</v>
      </c>
      <c r="C9" s="326" t="s">
        <v>33</v>
      </c>
      <c r="D9" s="327">
        <v>18</v>
      </c>
      <c r="E9" s="327">
        <v>18</v>
      </c>
      <c r="F9" s="327">
        <v>19</v>
      </c>
      <c r="G9" s="327">
        <v>20</v>
      </c>
      <c r="H9" s="327" t="s">
        <v>491</v>
      </c>
      <c r="I9" s="327">
        <v>10</v>
      </c>
      <c r="J9" s="328" t="s">
        <v>555</v>
      </c>
      <c r="K9" s="302" t="s">
        <v>379</v>
      </c>
    </row>
    <row r="10" spans="1:11" s="306" customFormat="1" x14ac:dyDescent="0.25">
      <c r="A10" s="42" t="s">
        <v>545</v>
      </c>
      <c r="B10" s="329" t="s">
        <v>557</v>
      </c>
      <c r="C10" s="330" t="s">
        <v>34</v>
      </c>
      <c r="D10" s="333">
        <v>11.74</v>
      </c>
      <c r="E10" s="333">
        <v>12</v>
      </c>
      <c r="F10" s="333">
        <v>13</v>
      </c>
      <c r="G10" s="333">
        <v>14</v>
      </c>
      <c r="H10" s="333" t="s">
        <v>491</v>
      </c>
      <c r="I10" s="331">
        <v>20</v>
      </c>
      <c r="J10" s="332" t="s">
        <v>555</v>
      </c>
      <c r="K10" s="255" t="s">
        <v>443</v>
      </c>
    </row>
    <row r="11" spans="1:11" s="306" customFormat="1" x14ac:dyDescent="0.25">
      <c r="A11" s="42" t="s">
        <v>545</v>
      </c>
      <c r="B11" s="255" t="s">
        <v>558</v>
      </c>
      <c r="C11" s="334" t="s">
        <v>35</v>
      </c>
      <c r="D11" s="335">
        <v>6</v>
      </c>
      <c r="E11" s="335">
        <v>6</v>
      </c>
      <c r="F11" s="335">
        <v>7</v>
      </c>
      <c r="G11" s="335">
        <v>8</v>
      </c>
      <c r="H11" s="335" t="s">
        <v>491</v>
      </c>
      <c r="I11" s="335">
        <v>30</v>
      </c>
      <c r="J11" s="336" t="s">
        <v>555</v>
      </c>
      <c r="K11" s="302" t="s">
        <v>380</v>
      </c>
    </row>
    <row r="12" spans="1:11" s="306" customFormat="1" x14ac:dyDescent="0.25">
      <c r="A12" s="42" t="s">
        <v>545</v>
      </c>
      <c r="B12" s="329" t="s">
        <v>559</v>
      </c>
      <c r="C12" s="330" t="s">
        <v>36</v>
      </c>
      <c r="D12" s="348">
        <v>5.7003257328990227</v>
      </c>
      <c r="E12" s="331">
        <v>6</v>
      </c>
      <c r="F12" s="331">
        <v>7</v>
      </c>
      <c r="G12" s="331">
        <v>7</v>
      </c>
      <c r="H12" s="331" t="s">
        <v>491</v>
      </c>
      <c r="I12" s="331">
        <v>40</v>
      </c>
      <c r="J12" s="332" t="s">
        <v>555</v>
      </c>
      <c r="K12" s="255" t="s">
        <v>444</v>
      </c>
    </row>
    <row r="13" spans="1:11" s="310" customFormat="1" x14ac:dyDescent="0.25">
      <c r="A13" s="320" t="s">
        <v>545</v>
      </c>
      <c r="B13" s="321" t="s">
        <v>560</v>
      </c>
      <c r="C13" s="322" t="s">
        <v>48</v>
      </c>
      <c r="D13" s="323"/>
      <c r="E13" s="323"/>
      <c r="F13" s="323"/>
      <c r="G13" s="323"/>
      <c r="H13" s="323"/>
      <c r="I13" s="323"/>
      <c r="J13" s="324" t="s">
        <v>386</v>
      </c>
      <c r="K13" s="324"/>
    </row>
    <row r="14" spans="1:11" x14ac:dyDescent="0.25">
      <c r="A14" s="42" t="s">
        <v>545</v>
      </c>
      <c r="B14" s="253" t="s">
        <v>561</v>
      </c>
      <c r="C14" s="326" t="s">
        <v>57</v>
      </c>
      <c r="D14" s="327">
        <v>94</v>
      </c>
      <c r="E14" s="327">
        <v>100</v>
      </c>
      <c r="F14" s="327">
        <v>150</v>
      </c>
      <c r="G14" s="327">
        <v>200</v>
      </c>
      <c r="H14" s="327" t="s">
        <v>493</v>
      </c>
      <c r="I14" s="327">
        <v>10</v>
      </c>
      <c r="J14" s="328" t="s">
        <v>562</v>
      </c>
      <c r="K14" s="255" t="s">
        <v>445</v>
      </c>
    </row>
    <row r="15" spans="1:11" x14ac:dyDescent="0.25">
      <c r="A15" s="42" t="s">
        <v>545</v>
      </c>
      <c r="B15" s="329" t="s">
        <v>563</v>
      </c>
      <c r="C15" s="330" t="s">
        <v>49</v>
      </c>
      <c r="D15" s="331">
        <v>10</v>
      </c>
      <c r="E15" s="331">
        <v>11</v>
      </c>
      <c r="F15" s="331">
        <v>12</v>
      </c>
      <c r="G15" s="331">
        <v>13</v>
      </c>
      <c r="H15" s="331" t="s">
        <v>493</v>
      </c>
      <c r="I15" s="331">
        <v>30</v>
      </c>
      <c r="J15" s="332" t="s">
        <v>386</v>
      </c>
      <c r="K15" s="255" t="s">
        <v>446</v>
      </c>
    </row>
    <row r="16" spans="1:11" x14ac:dyDescent="0.25">
      <c r="A16" s="42" t="s">
        <v>545</v>
      </c>
      <c r="B16" s="253" t="s">
        <v>564</v>
      </c>
      <c r="C16" s="326" t="s">
        <v>490</v>
      </c>
      <c r="D16" s="69">
        <v>11</v>
      </c>
      <c r="E16" s="69">
        <v>14</v>
      </c>
      <c r="F16" s="69">
        <v>17</v>
      </c>
      <c r="G16" s="69">
        <v>20</v>
      </c>
      <c r="H16" s="69" t="s">
        <v>493</v>
      </c>
      <c r="I16" s="69">
        <v>10</v>
      </c>
      <c r="J16" s="328" t="s">
        <v>552</v>
      </c>
      <c r="K16" s="302" t="s">
        <v>489</v>
      </c>
    </row>
    <row r="17" spans="1:11" x14ac:dyDescent="0.25">
      <c r="A17" s="42" t="s">
        <v>545</v>
      </c>
      <c r="B17" s="329" t="s">
        <v>565</v>
      </c>
      <c r="C17" s="330" t="s">
        <v>432</v>
      </c>
      <c r="D17" s="337">
        <v>284</v>
      </c>
      <c r="E17" s="337">
        <v>534</v>
      </c>
      <c r="F17" s="337">
        <v>784</v>
      </c>
      <c r="G17" s="337">
        <v>1034</v>
      </c>
      <c r="H17" s="337" t="s">
        <v>493</v>
      </c>
      <c r="I17" s="337">
        <v>20</v>
      </c>
      <c r="J17" s="332" t="s">
        <v>682</v>
      </c>
      <c r="K17" s="302" t="s">
        <v>509</v>
      </c>
    </row>
    <row r="18" spans="1:11" x14ac:dyDescent="0.25">
      <c r="A18" s="42" t="s">
        <v>545</v>
      </c>
      <c r="B18" s="253" t="s">
        <v>566</v>
      </c>
      <c r="C18" s="326" t="s">
        <v>52</v>
      </c>
      <c r="D18" s="327">
        <v>324</v>
      </c>
      <c r="E18" s="327">
        <v>624</v>
      </c>
      <c r="F18" s="327">
        <v>924</v>
      </c>
      <c r="G18" s="327">
        <v>1224</v>
      </c>
      <c r="H18" s="327" t="s">
        <v>493</v>
      </c>
      <c r="I18" s="327">
        <v>30</v>
      </c>
      <c r="J18" s="332" t="s">
        <v>682</v>
      </c>
      <c r="K18" s="255" t="s">
        <v>447</v>
      </c>
    </row>
    <row r="19" spans="1:11" s="310" customFormat="1" x14ac:dyDescent="0.25">
      <c r="A19" s="320" t="s">
        <v>545</v>
      </c>
      <c r="B19" s="321" t="s">
        <v>567</v>
      </c>
      <c r="C19" s="322" t="s">
        <v>59</v>
      </c>
      <c r="D19" s="323"/>
      <c r="E19" s="323"/>
      <c r="F19" s="323"/>
      <c r="G19" s="323"/>
      <c r="H19" s="323"/>
      <c r="I19" s="323"/>
      <c r="J19" s="324" t="s">
        <v>546</v>
      </c>
      <c r="K19" s="324"/>
    </row>
    <row r="20" spans="1:11" x14ac:dyDescent="0.25">
      <c r="A20" s="42" t="s">
        <v>545</v>
      </c>
      <c r="B20" s="329" t="s">
        <v>569</v>
      </c>
      <c r="C20" s="330" t="s">
        <v>433</v>
      </c>
      <c r="D20" s="331">
        <v>2698</v>
      </c>
      <c r="E20" s="331">
        <v>2800</v>
      </c>
      <c r="F20" s="331">
        <v>2900</v>
      </c>
      <c r="G20" s="331">
        <v>3000</v>
      </c>
      <c r="H20" s="331" t="s">
        <v>493</v>
      </c>
      <c r="I20" s="331">
        <v>60</v>
      </c>
      <c r="J20" s="332" t="s">
        <v>568</v>
      </c>
      <c r="K20" s="302" t="s">
        <v>512</v>
      </c>
    </row>
    <row r="21" spans="1:11" x14ac:dyDescent="0.25">
      <c r="A21" s="42" t="s">
        <v>545</v>
      </c>
      <c r="B21" s="253" t="s">
        <v>570</v>
      </c>
      <c r="C21" s="326" t="s">
        <v>65</v>
      </c>
      <c r="D21" s="327">
        <v>12</v>
      </c>
      <c r="E21" s="327">
        <v>13</v>
      </c>
      <c r="F21" s="327">
        <v>14</v>
      </c>
      <c r="G21" s="327">
        <v>15</v>
      </c>
      <c r="H21" s="327" t="s">
        <v>493</v>
      </c>
      <c r="I21" s="327">
        <v>40</v>
      </c>
      <c r="J21" s="328" t="s">
        <v>571</v>
      </c>
      <c r="K21" s="255" t="s">
        <v>448</v>
      </c>
    </row>
    <row r="22" spans="1:11" s="310" customFormat="1" x14ac:dyDescent="0.25">
      <c r="A22" s="320" t="s">
        <v>545</v>
      </c>
      <c r="B22" s="321" t="s">
        <v>572</v>
      </c>
      <c r="C22" s="322" t="s">
        <v>75</v>
      </c>
      <c r="D22" s="323"/>
      <c r="E22" s="323"/>
      <c r="F22" s="323"/>
      <c r="G22" s="323"/>
      <c r="H22" s="323"/>
      <c r="I22" s="323"/>
      <c r="J22" s="324" t="s">
        <v>571</v>
      </c>
      <c r="K22" s="324"/>
    </row>
    <row r="23" spans="1:11" x14ac:dyDescent="0.25">
      <c r="A23" s="42" t="s">
        <v>545</v>
      </c>
      <c r="B23" s="253" t="s">
        <v>573</v>
      </c>
      <c r="C23" s="326" t="s">
        <v>349</v>
      </c>
      <c r="D23" s="327">
        <v>250</v>
      </c>
      <c r="E23" s="327">
        <v>350</v>
      </c>
      <c r="F23" s="327">
        <v>450</v>
      </c>
      <c r="G23" s="327">
        <v>550</v>
      </c>
      <c r="H23" s="327" t="s">
        <v>493</v>
      </c>
      <c r="I23" s="327">
        <v>40</v>
      </c>
      <c r="J23" s="328" t="s">
        <v>571</v>
      </c>
      <c r="K23" s="302" t="s">
        <v>510</v>
      </c>
    </row>
    <row r="24" spans="1:11" x14ac:dyDescent="0.25">
      <c r="A24" s="42" t="s">
        <v>545</v>
      </c>
      <c r="B24" s="329" t="s">
        <v>574</v>
      </c>
      <c r="C24" s="330" t="s">
        <v>77</v>
      </c>
      <c r="D24" s="331">
        <v>29</v>
      </c>
      <c r="E24" s="331">
        <v>40</v>
      </c>
      <c r="F24" s="331">
        <v>51</v>
      </c>
      <c r="G24" s="331">
        <v>62</v>
      </c>
      <c r="H24" s="331" t="s">
        <v>493</v>
      </c>
      <c r="I24" s="331">
        <v>20</v>
      </c>
      <c r="J24" s="332" t="s">
        <v>571</v>
      </c>
      <c r="K24" s="255" t="s">
        <v>449</v>
      </c>
    </row>
    <row r="25" spans="1:11" x14ac:dyDescent="0.25">
      <c r="A25" s="42" t="s">
        <v>545</v>
      </c>
      <c r="B25" s="253" t="s">
        <v>575</v>
      </c>
      <c r="C25" s="326" t="s">
        <v>78</v>
      </c>
      <c r="D25" s="327">
        <v>86.5</v>
      </c>
      <c r="E25" s="327">
        <v>85</v>
      </c>
      <c r="F25" s="327">
        <v>85</v>
      </c>
      <c r="G25" s="327">
        <v>85</v>
      </c>
      <c r="H25" s="327" t="s">
        <v>491</v>
      </c>
      <c r="I25" s="327">
        <v>20</v>
      </c>
      <c r="J25" s="328" t="s">
        <v>681</v>
      </c>
      <c r="K25" s="255" t="s">
        <v>450</v>
      </c>
    </row>
    <row r="26" spans="1:11" x14ac:dyDescent="0.25">
      <c r="A26" s="42" t="s">
        <v>545</v>
      </c>
      <c r="B26" s="329" t="s">
        <v>576</v>
      </c>
      <c r="C26" s="330" t="s">
        <v>428</v>
      </c>
      <c r="D26" s="331">
        <v>121</v>
      </c>
      <c r="E26" s="331">
        <v>250</v>
      </c>
      <c r="F26" s="331">
        <v>400</v>
      </c>
      <c r="G26" s="331">
        <v>550</v>
      </c>
      <c r="H26" s="331" t="s">
        <v>493</v>
      </c>
      <c r="I26" s="331">
        <v>20</v>
      </c>
      <c r="J26" s="332" t="s">
        <v>571</v>
      </c>
      <c r="K26" s="302" t="s">
        <v>511</v>
      </c>
    </row>
    <row r="27" spans="1:11" s="309" customFormat="1" x14ac:dyDescent="0.25">
      <c r="A27" s="315" t="s">
        <v>578</v>
      </c>
      <c r="B27" s="316" t="s">
        <v>577</v>
      </c>
      <c r="C27" s="317" t="s">
        <v>578</v>
      </c>
      <c r="D27" s="318"/>
      <c r="E27" s="318"/>
      <c r="F27" s="318"/>
      <c r="G27" s="318"/>
      <c r="H27" s="318"/>
      <c r="I27" s="318"/>
      <c r="J27" s="317" t="s">
        <v>579</v>
      </c>
      <c r="K27" s="319" t="s">
        <v>580</v>
      </c>
    </row>
    <row r="28" spans="1:11" s="310" customFormat="1" x14ac:dyDescent="0.25">
      <c r="A28" s="320" t="s">
        <v>578</v>
      </c>
      <c r="B28" s="321" t="s">
        <v>581</v>
      </c>
      <c r="C28" s="322" t="s">
        <v>88</v>
      </c>
      <c r="D28" s="323"/>
      <c r="E28" s="323"/>
      <c r="F28" s="323"/>
      <c r="G28" s="323"/>
      <c r="H28" s="323"/>
      <c r="I28" s="323"/>
      <c r="J28" s="324" t="s">
        <v>579</v>
      </c>
      <c r="K28" s="324"/>
    </row>
    <row r="29" spans="1:11" x14ac:dyDescent="0.25">
      <c r="A29" s="42" t="s">
        <v>578</v>
      </c>
      <c r="B29" s="253" t="s">
        <v>582</v>
      </c>
      <c r="C29" s="326" t="s">
        <v>89</v>
      </c>
      <c r="D29" s="327">
        <v>60</v>
      </c>
      <c r="E29" s="327">
        <v>60</v>
      </c>
      <c r="F29" s="327">
        <v>65</v>
      </c>
      <c r="G29" s="327">
        <v>70</v>
      </c>
      <c r="H29" s="327" t="s">
        <v>491</v>
      </c>
      <c r="I29" s="327">
        <v>50</v>
      </c>
      <c r="J29" s="328" t="s">
        <v>584</v>
      </c>
      <c r="K29" s="255" t="s">
        <v>451</v>
      </c>
    </row>
    <row r="30" spans="1:11" x14ac:dyDescent="0.25">
      <c r="A30" s="42" t="s">
        <v>578</v>
      </c>
      <c r="B30" s="329" t="s">
        <v>583</v>
      </c>
      <c r="C30" s="330" t="s">
        <v>90</v>
      </c>
      <c r="D30" s="331">
        <v>1.5</v>
      </c>
      <c r="E30" s="331">
        <v>1.6</v>
      </c>
      <c r="F30" s="331">
        <v>1.7</v>
      </c>
      <c r="G30" s="331">
        <v>1.8</v>
      </c>
      <c r="H30" s="331" t="s">
        <v>491</v>
      </c>
      <c r="I30" s="331">
        <v>10</v>
      </c>
      <c r="J30" s="332" t="s">
        <v>584</v>
      </c>
      <c r="K30" s="255" t="s">
        <v>452</v>
      </c>
    </row>
    <row r="31" spans="1:11" x14ac:dyDescent="0.25">
      <c r="A31" s="42" t="s">
        <v>578</v>
      </c>
      <c r="B31" s="253" t="s">
        <v>585</v>
      </c>
      <c r="C31" s="326" t="s">
        <v>91</v>
      </c>
      <c r="D31" s="327">
        <v>0.16</v>
      </c>
      <c r="E31" s="327">
        <v>0.5</v>
      </c>
      <c r="F31" s="327">
        <v>0.75</v>
      </c>
      <c r="G31" s="327">
        <v>1</v>
      </c>
      <c r="H31" s="327" t="s">
        <v>491</v>
      </c>
      <c r="I31" s="327">
        <v>40</v>
      </c>
      <c r="J31" s="328" t="s">
        <v>584</v>
      </c>
      <c r="K31" s="255" t="s">
        <v>453</v>
      </c>
    </row>
    <row r="32" spans="1:11" s="310" customFormat="1" x14ac:dyDescent="0.25">
      <c r="A32" s="320" t="s">
        <v>578</v>
      </c>
      <c r="B32" s="321" t="s">
        <v>586</v>
      </c>
      <c r="C32" s="322" t="s">
        <v>99</v>
      </c>
      <c r="D32" s="323"/>
      <c r="E32" s="323"/>
      <c r="F32" s="323"/>
      <c r="G32" s="323"/>
      <c r="H32" s="323"/>
      <c r="I32" s="323"/>
      <c r="J32" s="324" t="s">
        <v>579</v>
      </c>
      <c r="K32" s="324"/>
    </row>
    <row r="33" spans="1:11" x14ac:dyDescent="0.25">
      <c r="A33" s="42" t="s">
        <v>578</v>
      </c>
      <c r="B33" s="253" t="s">
        <v>587</v>
      </c>
      <c r="C33" s="326" t="s">
        <v>104</v>
      </c>
      <c r="D33" s="327">
        <v>0.82</v>
      </c>
      <c r="E33" s="327">
        <v>0.94</v>
      </c>
      <c r="F33" s="327">
        <v>1</v>
      </c>
      <c r="G33" s="327">
        <v>1.05</v>
      </c>
      <c r="H33" s="327" t="s">
        <v>491</v>
      </c>
      <c r="I33" s="327">
        <v>30</v>
      </c>
      <c r="J33" s="328" t="s">
        <v>584</v>
      </c>
      <c r="K33" s="255" t="s">
        <v>454</v>
      </c>
    </row>
    <row r="34" spans="1:11" x14ac:dyDescent="0.25">
      <c r="A34" s="42" t="s">
        <v>578</v>
      </c>
      <c r="B34" s="329" t="s">
        <v>588</v>
      </c>
      <c r="C34" s="330" t="s">
        <v>105</v>
      </c>
      <c r="D34" s="338">
        <v>41.095890410958901</v>
      </c>
      <c r="E34" s="338">
        <v>43</v>
      </c>
      <c r="F34" s="338">
        <v>45</v>
      </c>
      <c r="G34" s="338">
        <v>47</v>
      </c>
      <c r="H34" s="338" t="s">
        <v>491</v>
      </c>
      <c r="I34" s="331">
        <v>20</v>
      </c>
      <c r="J34" s="332" t="s">
        <v>584</v>
      </c>
      <c r="K34" s="255" t="s">
        <v>455</v>
      </c>
    </row>
    <row r="35" spans="1:11" x14ac:dyDescent="0.25">
      <c r="A35" s="42" t="s">
        <v>578</v>
      </c>
      <c r="B35" s="253" t="s">
        <v>589</v>
      </c>
      <c r="C35" s="326" t="s">
        <v>106</v>
      </c>
      <c r="D35" s="327">
        <v>3.98</v>
      </c>
      <c r="E35" s="327">
        <v>4</v>
      </c>
      <c r="F35" s="327">
        <v>4</v>
      </c>
      <c r="G35" s="327">
        <v>4.0999999999999996</v>
      </c>
      <c r="H35" s="327" t="s">
        <v>491</v>
      </c>
      <c r="I35" s="327">
        <v>30</v>
      </c>
      <c r="J35" s="328" t="s">
        <v>584</v>
      </c>
      <c r="K35" s="255" t="s">
        <v>456</v>
      </c>
    </row>
    <row r="36" spans="1:11" x14ac:dyDescent="0.25">
      <c r="A36" s="42" t="s">
        <v>578</v>
      </c>
      <c r="B36" s="329" t="s">
        <v>590</v>
      </c>
      <c r="C36" s="330" t="s">
        <v>107</v>
      </c>
      <c r="D36" s="331">
        <v>7.61</v>
      </c>
      <c r="E36" s="331">
        <v>8</v>
      </c>
      <c r="F36" s="331">
        <v>8.5</v>
      </c>
      <c r="G36" s="331">
        <v>9</v>
      </c>
      <c r="H36" s="331" t="s">
        <v>491</v>
      </c>
      <c r="I36" s="331">
        <v>10</v>
      </c>
      <c r="J36" s="332" t="s">
        <v>584</v>
      </c>
      <c r="K36" s="255" t="s">
        <v>457</v>
      </c>
    </row>
    <row r="37" spans="1:11" x14ac:dyDescent="0.25">
      <c r="A37" s="42" t="s">
        <v>578</v>
      </c>
      <c r="B37" s="253" t="s">
        <v>591</v>
      </c>
      <c r="C37" s="326" t="s">
        <v>108</v>
      </c>
      <c r="D37" s="327">
        <v>30</v>
      </c>
      <c r="E37" s="327">
        <v>45</v>
      </c>
      <c r="F37" s="327">
        <v>60</v>
      </c>
      <c r="G37" s="327">
        <v>75</v>
      </c>
      <c r="H37" s="327" t="s">
        <v>493</v>
      </c>
      <c r="I37" s="327">
        <v>10</v>
      </c>
      <c r="J37" s="328" t="s">
        <v>584</v>
      </c>
      <c r="K37" s="255" t="s">
        <v>458</v>
      </c>
    </row>
    <row r="38" spans="1:11" s="310" customFormat="1" x14ac:dyDescent="0.25">
      <c r="A38" s="320" t="s">
        <v>578</v>
      </c>
      <c r="B38" s="321" t="s">
        <v>592</v>
      </c>
      <c r="C38" s="322" t="s">
        <v>120</v>
      </c>
      <c r="D38" s="323"/>
      <c r="E38" s="323"/>
      <c r="F38" s="323"/>
      <c r="G38" s="323"/>
      <c r="H38" s="323"/>
      <c r="I38" s="323"/>
      <c r="J38" s="324" t="s">
        <v>579</v>
      </c>
      <c r="K38" s="324"/>
    </row>
    <row r="39" spans="1:11" x14ac:dyDescent="0.25">
      <c r="A39" s="42" t="s">
        <v>578</v>
      </c>
      <c r="B39" s="253" t="s">
        <v>593</v>
      </c>
      <c r="C39" s="326" t="s">
        <v>121</v>
      </c>
      <c r="D39" s="327">
        <v>7</v>
      </c>
      <c r="E39" s="327">
        <v>17</v>
      </c>
      <c r="F39" s="327">
        <v>21</v>
      </c>
      <c r="G39" s="327">
        <v>26</v>
      </c>
      <c r="H39" s="327" t="s">
        <v>493</v>
      </c>
      <c r="I39" s="327">
        <v>30</v>
      </c>
      <c r="J39" s="328" t="s">
        <v>584</v>
      </c>
      <c r="K39" s="255" t="s">
        <v>520</v>
      </c>
    </row>
    <row r="40" spans="1:11" x14ac:dyDescent="0.25">
      <c r="A40" s="42" t="s">
        <v>578</v>
      </c>
      <c r="B40" s="329" t="s">
        <v>594</v>
      </c>
      <c r="C40" s="330" t="s">
        <v>122</v>
      </c>
      <c r="D40" s="331">
        <v>11.77</v>
      </c>
      <c r="E40" s="331">
        <v>22</v>
      </c>
      <c r="F40" s="331">
        <v>33</v>
      </c>
      <c r="G40" s="331">
        <v>44</v>
      </c>
      <c r="H40" s="331" t="s">
        <v>493</v>
      </c>
      <c r="I40" s="331">
        <v>10</v>
      </c>
      <c r="J40" s="332" t="s">
        <v>584</v>
      </c>
      <c r="K40" s="255" t="s">
        <v>459</v>
      </c>
    </row>
    <row r="41" spans="1:11" x14ac:dyDescent="0.25">
      <c r="A41" s="42" t="s">
        <v>578</v>
      </c>
      <c r="B41" s="253" t="s">
        <v>595</v>
      </c>
      <c r="C41" s="326" t="s">
        <v>123</v>
      </c>
      <c r="D41" s="327">
        <v>36</v>
      </c>
      <c r="E41" s="327">
        <v>70</v>
      </c>
      <c r="F41" s="327">
        <v>100</v>
      </c>
      <c r="G41" s="327">
        <v>130</v>
      </c>
      <c r="H41" s="327" t="s">
        <v>493</v>
      </c>
      <c r="I41" s="327">
        <v>30</v>
      </c>
      <c r="J41" s="328" t="s">
        <v>584</v>
      </c>
      <c r="K41" s="255" t="s">
        <v>514</v>
      </c>
    </row>
    <row r="42" spans="1:11" x14ac:dyDescent="0.25">
      <c r="A42" s="42" t="s">
        <v>578</v>
      </c>
      <c r="B42" s="329" t="s">
        <v>596</v>
      </c>
      <c r="C42" s="330" t="s">
        <v>429</v>
      </c>
      <c r="D42" s="331">
        <v>13.5</v>
      </c>
      <c r="E42" s="331">
        <v>21</v>
      </c>
      <c r="F42" s="331">
        <v>32</v>
      </c>
      <c r="G42" s="331">
        <v>43</v>
      </c>
      <c r="H42" s="331" t="s">
        <v>493</v>
      </c>
      <c r="I42" s="331">
        <v>10</v>
      </c>
      <c r="J42" s="332" t="s">
        <v>584</v>
      </c>
      <c r="K42" s="255" t="s">
        <v>460</v>
      </c>
    </row>
    <row r="43" spans="1:11" x14ac:dyDescent="0.25">
      <c r="A43" s="42" t="s">
        <v>578</v>
      </c>
      <c r="B43" s="253" t="s">
        <v>597</v>
      </c>
      <c r="C43" s="326" t="s">
        <v>125</v>
      </c>
      <c r="D43" s="327">
        <v>100</v>
      </c>
      <c r="E43" s="327">
        <v>180</v>
      </c>
      <c r="F43" s="327">
        <v>260</v>
      </c>
      <c r="G43" s="327">
        <v>340</v>
      </c>
      <c r="H43" s="327" t="s">
        <v>493</v>
      </c>
      <c r="I43" s="327">
        <v>10</v>
      </c>
      <c r="J43" s="328" t="s">
        <v>584</v>
      </c>
      <c r="K43" s="255" t="s">
        <v>461</v>
      </c>
    </row>
    <row r="44" spans="1:11" x14ac:dyDescent="0.25">
      <c r="A44" s="42" t="s">
        <v>578</v>
      </c>
      <c r="B44" s="329" t="s">
        <v>598</v>
      </c>
      <c r="C44" s="330" t="s">
        <v>126</v>
      </c>
      <c r="D44" s="331">
        <v>17</v>
      </c>
      <c r="E44" s="331">
        <v>24</v>
      </c>
      <c r="F44" s="331">
        <v>34</v>
      </c>
      <c r="G44" s="331">
        <v>44</v>
      </c>
      <c r="H44" s="331" t="s">
        <v>493</v>
      </c>
      <c r="I44" s="331">
        <v>10</v>
      </c>
      <c r="J44" s="332" t="s">
        <v>584</v>
      </c>
      <c r="K44" s="255" t="s">
        <v>462</v>
      </c>
    </row>
    <row r="45" spans="1:11" s="310" customFormat="1" x14ac:dyDescent="0.25">
      <c r="A45" s="320" t="s">
        <v>578</v>
      </c>
      <c r="B45" s="321" t="s">
        <v>599</v>
      </c>
      <c r="C45" s="322" t="s">
        <v>132</v>
      </c>
      <c r="D45" s="323"/>
      <c r="E45" s="323"/>
      <c r="F45" s="323"/>
      <c r="G45" s="323"/>
      <c r="H45" s="323"/>
      <c r="I45" s="323"/>
      <c r="J45" s="324" t="s">
        <v>579</v>
      </c>
      <c r="K45" s="324"/>
    </row>
    <row r="46" spans="1:11" x14ac:dyDescent="0.25">
      <c r="A46" s="42" t="s">
        <v>578</v>
      </c>
      <c r="B46" s="253" t="s">
        <v>600</v>
      </c>
      <c r="C46" s="326" t="s">
        <v>133</v>
      </c>
      <c r="D46" s="327">
        <v>41</v>
      </c>
      <c r="E46" s="327">
        <v>42</v>
      </c>
      <c r="F46" s="327">
        <v>43</v>
      </c>
      <c r="G46" s="327">
        <v>44</v>
      </c>
      <c r="H46" s="327" t="s">
        <v>491</v>
      </c>
      <c r="I46" s="327">
        <v>40</v>
      </c>
      <c r="J46" s="328" t="s">
        <v>584</v>
      </c>
      <c r="K46" s="303" t="s">
        <v>515</v>
      </c>
    </row>
    <row r="47" spans="1:11" x14ac:dyDescent="0.25">
      <c r="A47" s="42" t="s">
        <v>578</v>
      </c>
      <c r="B47" s="329" t="s">
        <v>601</v>
      </c>
      <c r="C47" s="330" t="s">
        <v>134</v>
      </c>
      <c r="D47" s="331">
        <v>24.1</v>
      </c>
      <c r="E47" s="331">
        <v>25</v>
      </c>
      <c r="F47" s="331">
        <v>26</v>
      </c>
      <c r="G47" s="331">
        <v>27</v>
      </c>
      <c r="H47" s="331" t="s">
        <v>491</v>
      </c>
      <c r="I47" s="331">
        <v>60</v>
      </c>
      <c r="J47" s="332" t="s">
        <v>584</v>
      </c>
      <c r="K47" s="255" t="s">
        <v>463</v>
      </c>
    </row>
    <row r="48" spans="1:11" s="309" customFormat="1" x14ac:dyDescent="0.25">
      <c r="A48" s="315" t="s">
        <v>578</v>
      </c>
      <c r="B48" s="316" t="s">
        <v>603</v>
      </c>
      <c r="C48" s="317" t="s">
        <v>602</v>
      </c>
      <c r="D48" s="318"/>
      <c r="E48" s="318"/>
      <c r="F48" s="318"/>
      <c r="G48" s="318"/>
      <c r="H48" s="318"/>
      <c r="I48" s="318"/>
      <c r="J48" s="317" t="s">
        <v>604</v>
      </c>
      <c r="K48" s="319" t="s">
        <v>605</v>
      </c>
    </row>
    <row r="49" spans="1:11" s="310" customFormat="1" x14ac:dyDescent="0.25">
      <c r="A49" s="320" t="s">
        <v>578</v>
      </c>
      <c r="B49" s="321" t="s">
        <v>606</v>
      </c>
      <c r="C49" s="322" t="s">
        <v>141</v>
      </c>
      <c r="D49" s="323"/>
      <c r="E49" s="323"/>
      <c r="F49" s="323"/>
      <c r="G49" s="323"/>
      <c r="H49" s="323"/>
      <c r="I49" s="323"/>
      <c r="J49" s="324" t="s">
        <v>604</v>
      </c>
      <c r="K49" s="325"/>
    </row>
    <row r="50" spans="1:11" x14ac:dyDescent="0.25">
      <c r="A50" s="42" t="s">
        <v>578</v>
      </c>
      <c r="B50" s="253" t="s">
        <v>607</v>
      </c>
      <c r="C50" s="326" t="s">
        <v>357</v>
      </c>
      <c r="D50" s="339">
        <v>44.444444444444443</v>
      </c>
      <c r="E50" s="339">
        <v>45</v>
      </c>
      <c r="F50" s="339">
        <v>47</v>
      </c>
      <c r="G50" s="339">
        <v>48</v>
      </c>
      <c r="H50" s="327" t="s">
        <v>491</v>
      </c>
      <c r="I50" s="327">
        <v>25</v>
      </c>
      <c r="J50" s="328" t="s">
        <v>562</v>
      </c>
      <c r="K50" s="303" t="s">
        <v>516</v>
      </c>
    </row>
    <row r="51" spans="1:11" x14ac:dyDescent="0.25">
      <c r="A51" s="42" t="s">
        <v>578</v>
      </c>
      <c r="B51" s="329" t="s">
        <v>608</v>
      </c>
      <c r="C51" s="330" t="s">
        <v>356</v>
      </c>
      <c r="D51" s="333">
        <v>0.87142638740253775</v>
      </c>
      <c r="E51" s="333">
        <v>1.5</v>
      </c>
      <c r="F51" s="333">
        <v>2</v>
      </c>
      <c r="G51" s="333">
        <v>2.5</v>
      </c>
      <c r="H51" s="331" t="s">
        <v>491</v>
      </c>
      <c r="I51" s="331">
        <v>25</v>
      </c>
      <c r="J51" s="332" t="s">
        <v>562</v>
      </c>
      <c r="K51" s="303" t="s">
        <v>517</v>
      </c>
    </row>
    <row r="52" spans="1:11" x14ac:dyDescent="0.25">
      <c r="A52" s="42" t="s">
        <v>578</v>
      </c>
      <c r="B52" s="253" t="s">
        <v>609</v>
      </c>
      <c r="C52" s="326" t="s">
        <v>358</v>
      </c>
      <c r="D52" s="327">
        <v>9</v>
      </c>
      <c r="E52" s="327">
        <v>14</v>
      </c>
      <c r="F52" s="327">
        <v>20</v>
      </c>
      <c r="G52" s="327">
        <v>27</v>
      </c>
      <c r="H52" s="327" t="s">
        <v>493</v>
      </c>
      <c r="I52" s="327">
        <v>25</v>
      </c>
      <c r="J52" s="328" t="s">
        <v>584</v>
      </c>
      <c r="K52" s="303" t="s">
        <v>518</v>
      </c>
    </row>
    <row r="53" spans="1:11" ht="25.5" x14ac:dyDescent="0.25">
      <c r="A53" s="42" t="s">
        <v>578</v>
      </c>
      <c r="B53" s="329" t="s">
        <v>610</v>
      </c>
      <c r="C53" s="330" t="s">
        <v>149</v>
      </c>
      <c r="D53" s="331">
        <v>31</v>
      </c>
      <c r="E53" s="331">
        <v>61</v>
      </c>
      <c r="F53" s="331">
        <v>91</v>
      </c>
      <c r="G53" s="331">
        <v>121</v>
      </c>
      <c r="H53" s="331" t="s">
        <v>493</v>
      </c>
      <c r="I53" s="331">
        <v>25</v>
      </c>
      <c r="J53" s="332" t="s">
        <v>584</v>
      </c>
      <c r="K53" s="255" t="s">
        <v>519</v>
      </c>
    </row>
    <row r="54" spans="1:11" s="310" customFormat="1" x14ac:dyDescent="0.25">
      <c r="A54" s="320" t="s">
        <v>578</v>
      </c>
      <c r="B54" s="321" t="s">
        <v>611</v>
      </c>
      <c r="C54" s="322" t="s">
        <v>159</v>
      </c>
      <c r="D54" s="323"/>
      <c r="E54" s="323"/>
      <c r="F54" s="323"/>
      <c r="G54" s="323"/>
      <c r="H54" s="323"/>
      <c r="I54" s="323"/>
      <c r="J54" s="324" t="s">
        <v>604</v>
      </c>
      <c r="K54" s="325"/>
    </row>
    <row r="55" spans="1:11" x14ac:dyDescent="0.25">
      <c r="A55" s="42" t="s">
        <v>578</v>
      </c>
      <c r="B55" s="253" t="s">
        <v>612</v>
      </c>
      <c r="C55" s="326" t="s">
        <v>494</v>
      </c>
      <c r="D55" s="327">
        <v>38</v>
      </c>
      <c r="E55" s="327">
        <v>80</v>
      </c>
      <c r="F55" s="327">
        <v>120</v>
      </c>
      <c r="G55" s="327">
        <v>160</v>
      </c>
      <c r="H55" s="327" t="s">
        <v>493</v>
      </c>
      <c r="I55" s="327">
        <v>30</v>
      </c>
      <c r="J55" s="328" t="s">
        <v>584</v>
      </c>
      <c r="K55" s="303" t="s">
        <v>523</v>
      </c>
    </row>
    <row r="56" spans="1:11" x14ac:dyDescent="0.25">
      <c r="A56" s="42" t="s">
        <v>578</v>
      </c>
      <c r="B56" s="329" t="s">
        <v>613</v>
      </c>
      <c r="C56" s="330" t="s">
        <v>495</v>
      </c>
      <c r="D56" s="331">
        <v>13.5</v>
      </c>
      <c r="E56" s="331">
        <v>21</v>
      </c>
      <c r="F56" s="331">
        <v>32</v>
      </c>
      <c r="G56" s="331">
        <v>43</v>
      </c>
      <c r="H56" s="331" t="s">
        <v>493</v>
      </c>
      <c r="I56" s="331">
        <v>40</v>
      </c>
      <c r="J56" s="332" t="s">
        <v>584</v>
      </c>
      <c r="K56" s="303" t="s">
        <v>522</v>
      </c>
    </row>
    <row r="57" spans="1:11" x14ac:dyDescent="0.25">
      <c r="A57" s="42" t="s">
        <v>578</v>
      </c>
      <c r="B57" s="253" t="s">
        <v>614</v>
      </c>
      <c r="C57" s="326" t="s">
        <v>360</v>
      </c>
      <c r="D57" s="327">
        <v>9</v>
      </c>
      <c r="E57" s="327">
        <v>19</v>
      </c>
      <c r="F57" s="327">
        <v>29</v>
      </c>
      <c r="G57" s="327">
        <v>39</v>
      </c>
      <c r="H57" s="327" t="s">
        <v>493</v>
      </c>
      <c r="I57" s="327">
        <v>30</v>
      </c>
      <c r="J57" s="328" t="s">
        <v>584</v>
      </c>
      <c r="K57" s="303" t="s">
        <v>521</v>
      </c>
    </row>
    <row r="58" spans="1:11" s="310" customFormat="1" x14ac:dyDescent="0.25">
      <c r="A58" s="320" t="s">
        <v>578</v>
      </c>
      <c r="B58" s="321" t="s">
        <v>615</v>
      </c>
      <c r="C58" s="322" t="s">
        <v>173</v>
      </c>
      <c r="D58" s="323"/>
      <c r="E58" s="323"/>
      <c r="F58" s="323"/>
      <c r="G58" s="323"/>
      <c r="H58" s="323"/>
      <c r="I58" s="323"/>
      <c r="J58" s="324" t="s">
        <v>604</v>
      </c>
      <c r="K58" s="325"/>
    </row>
    <row r="59" spans="1:11" x14ac:dyDescent="0.25">
      <c r="A59" s="42" t="s">
        <v>578</v>
      </c>
      <c r="B59" s="253" t="s">
        <v>616</v>
      </c>
      <c r="C59" s="326" t="s">
        <v>174</v>
      </c>
      <c r="D59" s="327">
        <v>74</v>
      </c>
      <c r="E59" s="327">
        <v>80</v>
      </c>
      <c r="F59" s="327">
        <v>90</v>
      </c>
      <c r="G59" s="327">
        <v>100</v>
      </c>
      <c r="H59" s="327" t="s">
        <v>493</v>
      </c>
      <c r="I59" s="327">
        <v>20</v>
      </c>
      <c r="J59" s="328" t="s">
        <v>562</v>
      </c>
      <c r="K59" s="255" t="s">
        <v>464</v>
      </c>
    </row>
    <row r="60" spans="1:11" x14ac:dyDescent="0.25">
      <c r="A60" s="42" t="s">
        <v>578</v>
      </c>
      <c r="B60" s="329" t="s">
        <v>617</v>
      </c>
      <c r="C60" s="330" t="s">
        <v>175</v>
      </c>
      <c r="D60" s="331">
        <v>25</v>
      </c>
      <c r="E60" s="331">
        <v>40</v>
      </c>
      <c r="F60" s="331">
        <v>55</v>
      </c>
      <c r="G60" s="331">
        <v>70</v>
      </c>
      <c r="H60" s="331" t="s">
        <v>493</v>
      </c>
      <c r="I60" s="331">
        <v>20</v>
      </c>
      <c r="J60" s="332" t="s">
        <v>618</v>
      </c>
      <c r="K60" s="255" t="s">
        <v>465</v>
      </c>
    </row>
    <row r="61" spans="1:11" x14ac:dyDescent="0.25">
      <c r="A61" s="42" t="s">
        <v>578</v>
      </c>
      <c r="B61" s="253" t="s">
        <v>619</v>
      </c>
      <c r="C61" s="326" t="s">
        <v>176</v>
      </c>
      <c r="D61" s="327">
        <v>20.079999999999998</v>
      </c>
      <c r="E61" s="327">
        <v>29.08</v>
      </c>
      <c r="F61" s="327">
        <v>39.08</v>
      </c>
      <c r="G61" s="327">
        <v>50.08</v>
      </c>
      <c r="H61" s="327" t="s">
        <v>493</v>
      </c>
      <c r="I61" s="327">
        <v>20</v>
      </c>
      <c r="J61" s="328" t="s">
        <v>618</v>
      </c>
      <c r="K61" s="255" t="s">
        <v>466</v>
      </c>
    </row>
    <row r="62" spans="1:11" x14ac:dyDescent="0.25">
      <c r="A62" s="42" t="s">
        <v>578</v>
      </c>
      <c r="B62" s="329" t="s">
        <v>620</v>
      </c>
      <c r="C62" s="330" t="s">
        <v>362</v>
      </c>
      <c r="D62" s="331">
        <v>24</v>
      </c>
      <c r="E62" s="331">
        <v>45</v>
      </c>
      <c r="F62" s="331">
        <v>60</v>
      </c>
      <c r="G62" s="331">
        <v>75</v>
      </c>
      <c r="H62" s="331" t="s">
        <v>493</v>
      </c>
      <c r="I62" s="331">
        <v>20</v>
      </c>
      <c r="J62" s="332" t="s">
        <v>568</v>
      </c>
      <c r="K62" s="287" t="s">
        <v>467</v>
      </c>
    </row>
    <row r="63" spans="1:11" x14ac:dyDescent="0.25">
      <c r="A63" s="42" t="s">
        <v>578</v>
      </c>
      <c r="B63" s="253" t="s">
        <v>621</v>
      </c>
      <c r="C63" s="326" t="s">
        <v>430</v>
      </c>
      <c r="D63" s="327">
        <v>40</v>
      </c>
      <c r="E63" s="327">
        <v>80</v>
      </c>
      <c r="F63" s="327">
        <v>125</v>
      </c>
      <c r="G63" s="327">
        <v>170</v>
      </c>
      <c r="H63" s="327" t="s">
        <v>493</v>
      </c>
      <c r="I63" s="327">
        <v>20</v>
      </c>
      <c r="J63" s="328" t="s">
        <v>562</v>
      </c>
      <c r="K63" s="287" t="s">
        <v>524</v>
      </c>
    </row>
    <row r="64" spans="1:11" s="310" customFormat="1" x14ac:dyDescent="0.25">
      <c r="A64" s="320" t="s">
        <v>578</v>
      </c>
      <c r="B64" s="321" t="s">
        <v>622</v>
      </c>
      <c r="C64" s="322" t="s">
        <v>184</v>
      </c>
      <c r="D64" s="323"/>
      <c r="E64" s="323"/>
      <c r="F64" s="323"/>
      <c r="G64" s="323"/>
      <c r="H64" s="323"/>
      <c r="I64" s="323"/>
      <c r="J64" s="324" t="s">
        <v>604</v>
      </c>
      <c r="K64" s="325"/>
    </row>
    <row r="65" spans="1:11" x14ac:dyDescent="0.25">
      <c r="A65" s="42" t="s">
        <v>578</v>
      </c>
      <c r="B65" s="253" t="s">
        <v>623</v>
      </c>
      <c r="C65" s="326" t="s">
        <v>185</v>
      </c>
      <c r="D65" s="327">
        <v>21</v>
      </c>
      <c r="E65" s="327">
        <v>21</v>
      </c>
      <c r="F65" s="327">
        <v>22</v>
      </c>
      <c r="G65" s="327">
        <v>23</v>
      </c>
      <c r="H65" s="327" t="s">
        <v>491</v>
      </c>
      <c r="I65" s="327">
        <v>30</v>
      </c>
      <c r="J65" s="328" t="s">
        <v>562</v>
      </c>
      <c r="K65" s="255" t="s">
        <v>468</v>
      </c>
    </row>
    <row r="66" spans="1:11" x14ac:dyDescent="0.25">
      <c r="A66" s="42" t="s">
        <v>578</v>
      </c>
      <c r="B66" s="329" t="s">
        <v>624</v>
      </c>
      <c r="C66" s="330" t="s">
        <v>364</v>
      </c>
      <c r="D66" s="331">
        <v>134</v>
      </c>
      <c r="E66" s="331">
        <v>284</v>
      </c>
      <c r="F66" s="331">
        <v>434</v>
      </c>
      <c r="G66" s="331">
        <v>634</v>
      </c>
      <c r="H66" s="331" t="s">
        <v>493</v>
      </c>
      <c r="I66" s="331">
        <v>30</v>
      </c>
      <c r="J66" s="332" t="s">
        <v>562</v>
      </c>
      <c r="K66" s="287" t="s">
        <v>525</v>
      </c>
    </row>
    <row r="67" spans="1:11" x14ac:dyDescent="0.25">
      <c r="A67" s="42" t="s">
        <v>578</v>
      </c>
      <c r="B67" s="253" t="s">
        <v>625</v>
      </c>
      <c r="C67" s="326" t="s">
        <v>187</v>
      </c>
      <c r="D67" s="327">
        <v>19</v>
      </c>
      <c r="E67" s="327">
        <v>19</v>
      </c>
      <c r="F67" s="327">
        <v>18</v>
      </c>
      <c r="G67" s="327">
        <v>18</v>
      </c>
      <c r="H67" s="327" t="s">
        <v>491</v>
      </c>
      <c r="I67" s="327">
        <v>20</v>
      </c>
      <c r="J67" s="328" t="s">
        <v>562</v>
      </c>
      <c r="K67" s="255" t="s">
        <v>439</v>
      </c>
    </row>
    <row r="68" spans="1:11" x14ac:dyDescent="0.25">
      <c r="A68" s="42" t="s">
        <v>578</v>
      </c>
      <c r="B68" s="329" t="s">
        <v>626</v>
      </c>
      <c r="C68" s="330" t="s">
        <v>363</v>
      </c>
      <c r="D68" s="331">
        <v>31.7</v>
      </c>
      <c r="E68" s="331">
        <v>65</v>
      </c>
      <c r="F68" s="331">
        <v>100</v>
      </c>
      <c r="G68" s="331">
        <v>140</v>
      </c>
      <c r="H68" s="331" t="s">
        <v>493</v>
      </c>
      <c r="I68" s="331">
        <v>20</v>
      </c>
      <c r="J68" s="332" t="s">
        <v>562</v>
      </c>
      <c r="K68" s="287" t="s">
        <v>363</v>
      </c>
    </row>
    <row r="69" spans="1:11" s="309" customFormat="1" x14ac:dyDescent="0.25">
      <c r="A69" s="315" t="s">
        <v>627</v>
      </c>
      <c r="B69" s="316" t="s">
        <v>628</v>
      </c>
      <c r="C69" s="317" t="s">
        <v>627</v>
      </c>
      <c r="D69" s="318"/>
      <c r="E69" s="318"/>
      <c r="F69" s="318"/>
      <c r="G69" s="318"/>
      <c r="H69" s="318"/>
      <c r="I69" s="318"/>
      <c r="J69" s="317" t="s">
        <v>629</v>
      </c>
      <c r="K69" s="319" t="s">
        <v>630</v>
      </c>
    </row>
    <row r="70" spans="1:11" s="310" customFormat="1" x14ac:dyDescent="0.25">
      <c r="A70" s="320" t="s">
        <v>627</v>
      </c>
      <c r="B70" s="321" t="s">
        <v>631</v>
      </c>
      <c r="C70" s="322" t="s">
        <v>198</v>
      </c>
      <c r="D70" s="323"/>
      <c r="E70" s="323"/>
      <c r="F70" s="323"/>
      <c r="G70" s="323"/>
      <c r="H70" s="323"/>
      <c r="I70" s="323"/>
      <c r="J70" s="324" t="s">
        <v>207</v>
      </c>
      <c r="K70" s="325"/>
    </row>
    <row r="71" spans="1:11" x14ac:dyDescent="0.25">
      <c r="A71" s="42" t="s">
        <v>627</v>
      </c>
      <c r="B71" s="253" t="s">
        <v>632</v>
      </c>
      <c r="C71" s="326" t="s">
        <v>339</v>
      </c>
      <c r="D71" s="327">
        <v>0</v>
      </c>
      <c r="E71" s="327">
        <v>50</v>
      </c>
      <c r="F71" s="327">
        <v>55</v>
      </c>
      <c r="G71" s="327">
        <v>60</v>
      </c>
      <c r="H71" s="327" t="s">
        <v>491</v>
      </c>
      <c r="I71" s="327">
        <v>30</v>
      </c>
      <c r="J71" s="328" t="s">
        <v>207</v>
      </c>
      <c r="K71" s="287" t="s">
        <v>526</v>
      </c>
    </row>
    <row r="72" spans="1:11" x14ac:dyDescent="0.25">
      <c r="A72" s="42" t="s">
        <v>627</v>
      </c>
      <c r="B72" s="329" t="s">
        <v>633</v>
      </c>
      <c r="C72" s="330" t="s">
        <v>340</v>
      </c>
      <c r="D72" s="331">
        <v>0</v>
      </c>
      <c r="E72" s="331">
        <v>50</v>
      </c>
      <c r="F72" s="331">
        <v>55</v>
      </c>
      <c r="G72" s="331">
        <v>60</v>
      </c>
      <c r="H72" s="331" t="s">
        <v>491</v>
      </c>
      <c r="I72" s="331">
        <v>30</v>
      </c>
      <c r="J72" s="332" t="s">
        <v>207</v>
      </c>
      <c r="K72" s="287" t="s">
        <v>527</v>
      </c>
    </row>
    <row r="73" spans="1:11" x14ac:dyDescent="0.25">
      <c r="A73" s="42" t="s">
        <v>627</v>
      </c>
      <c r="B73" s="329" t="s">
        <v>634</v>
      </c>
      <c r="C73" s="330" t="s">
        <v>335</v>
      </c>
      <c r="D73" s="331">
        <v>10</v>
      </c>
      <c r="E73" s="331">
        <v>30</v>
      </c>
      <c r="F73" s="331">
        <v>50</v>
      </c>
      <c r="G73" s="331">
        <v>70</v>
      </c>
      <c r="H73" s="331" t="s">
        <v>493</v>
      </c>
      <c r="I73" s="331">
        <v>40</v>
      </c>
      <c r="J73" s="332" t="s">
        <v>207</v>
      </c>
      <c r="K73" s="287" t="s">
        <v>528</v>
      </c>
    </row>
    <row r="74" spans="1:11" s="310" customFormat="1" x14ac:dyDescent="0.25">
      <c r="A74" s="320" t="s">
        <v>627</v>
      </c>
      <c r="B74" s="321" t="s">
        <v>635</v>
      </c>
      <c r="C74" s="322" t="s">
        <v>690</v>
      </c>
      <c r="D74" s="323"/>
      <c r="E74" s="323"/>
      <c r="F74" s="323"/>
      <c r="G74" s="323"/>
      <c r="H74" s="323"/>
      <c r="I74" s="323"/>
      <c r="J74" s="324" t="s">
        <v>683</v>
      </c>
      <c r="K74" s="340"/>
    </row>
    <row r="75" spans="1:11" x14ac:dyDescent="0.25">
      <c r="A75" s="42" t="s">
        <v>627</v>
      </c>
      <c r="B75" s="253" t="s">
        <v>636</v>
      </c>
      <c r="C75" s="326" t="s">
        <v>215</v>
      </c>
      <c r="D75" s="341">
        <v>12.8</v>
      </c>
      <c r="E75" s="341">
        <v>20</v>
      </c>
      <c r="F75" s="341">
        <v>25</v>
      </c>
      <c r="G75" s="341">
        <v>30</v>
      </c>
      <c r="H75" s="341" t="s">
        <v>491</v>
      </c>
      <c r="I75" s="327">
        <v>35</v>
      </c>
      <c r="J75" s="328" t="s">
        <v>684</v>
      </c>
      <c r="K75" s="301" t="s">
        <v>530</v>
      </c>
    </row>
    <row r="76" spans="1:11" x14ac:dyDescent="0.25">
      <c r="A76" s="42" t="s">
        <v>627</v>
      </c>
      <c r="B76" s="329" t="s">
        <v>637</v>
      </c>
      <c r="C76" s="330" t="s">
        <v>217</v>
      </c>
      <c r="D76" s="331">
        <v>60</v>
      </c>
      <c r="E76" s="331">
        <v>60</v>
      </c>
      <c r="F76" s="331">
        <v>65</v>
      </c>
      <c r="G76" s="331">
        <v>65</v>
      </c>
      <c r="H76" s="331" t="s">
        <v>491</v>
      </c>
      <c r="I76" s="331">
        <v>15</v>
      </c>
      <c r="J76" s="332" t="s">
        <v>685</v>
      </c>
      <c r="K76" s="300" t="s">
        <v>469</v>
      </c>
    </row>
    <row r="77" spans="1:11" x14ac:dyDescent="0.25">
      <c r="A77" s="42" t="s">
        <v>627</v>
      </c>
      <c r="B77" s="253" t="s">
        <v>638</v>
      </c>
      <c r="C77" s="326" t="s">
        <v>218</v>
      </c>
      <c r="D77" s="327">
        <v>26</v>
      </c>
      <c r="E77" s="327">
        <v>33</v>
      </c>
      <c r="F77" s="327">
        <v>40</v>
      </c>
      <c r="G77" s="327">
        <v>48</v>
      </c>
      <c r="H77" s="327" t="s">
        <v>491</v>
      </c>
      <c r="I77" s="327">
        <v>50</v>
      </c>
      <c r="J77" s="328" t="s">
        <v>546</v>
      </c>
      <c r="K77" s="300" t="s">
        <v>529</v>
      </c>
    </row>
    <row r="78" spans="1:11" s="310" customFormat="1" x14ac:dyDescent="0.25">
      <c r="A78" s="320" t="s">
        <v>627</v>
      </c>
      <c r="B78" s="321" t="s">
        <v>639</v>
      </c>
      <c r="C78" s="322" t="s">
        <v>230</v>
      </c>
      <c r="D78" s="323"/>
      <c r="E78" s="323"/>
      <c r="F78" s="323"/>
      <c r="G78" s="323"/>
      <c r="H78" s="323"/>
      <c r="I78" s="323"/>
      <c r="J78" s="324" t="s">
        <v>683</v>
      </c>
      <c r="K78" s="325"/>
    </row>
    <row r="79" spans="1:11" x14ac:dyDescent="0.25">
      <c r="A79" s="42" t="s">
        <v>627</v>
      </c>
      <c r="B79" s="253" t="s">
        <v>640</v>
      </c>
      <c r="C79" s="326" t="s">
        <v>341</v>
      </c>
      <c r="D79" s="327">
        <v>158</v>
      </c>
      <c r="E79" s="327">
        <v>308</v>
      </c>
      <c r="F79" s="327">
        <v>458</v>
      </c>
      <c r="G79" s="327">
        <v>608</v>
      </c>
      <c r="H79" s="327" t="s">
        <v>493</v>
      </c>
      <c r="I79" s="327">
        <v>20</v>
      </c>
      <c r="J79" s="328" t="s">
        <v>207</v>
      </c>
      <c r="K79" s="301" t="s">
        <v>532</v>
      </c>
    </row>
    <row r="80" spans="1:11" x14ac:dyDescent="0.25">
      <c r="A80" s="42" t="s">
        <v>627</v>
      </c>
      <c r="B80" s="329" t="s">
        <v>641</v>
      </c>
      <c r="C80" s="330" t="s">
        <v>434</v>
      </c>
      <c r="D80" s="331">
        <v>214</v>
      </c>
      <c r="E80" s="331">
        <v>444</v>
      </c>
      <c r="F80" s="331">
        <v>699</v>
      </c>
      <c r="G80" s="331">
        <v>959</v>
      </c>
      <c r="H80" s="331" t="s">
        <v>493</v>
      </c>
      <c r="I80" s="331">
        <v>20</v>
      </c>
      <c r="J80" s="332" t="s">
        <v>207</v>
      </c>
      <c r="K80" s="301" t="s">
        <v>531</v>
      </c>
    </row>
    <row r="81" spans="1:11" x14ac:dyDescent="0.25">
      <c r="A81" s="42" t="s">
        <v>627</v>
      </c>
      <c r="B81" s="253" t="s">
        <v>642</v>
      </c>
      <c r="C81" s="326" t="s">
        <v>342</v>
      </c>
      <c r="D81" s="327">
        <v>47</v>
      </c>
      <c r="E81" s="327">
        <v>87</v>
      </c>
      <c r="F81" s="327">
        <v>127</v>
      </c>
      <c r="G81" s="327">
        <v>167</v>
      </c>
      <c r="H81" s="327" t="s">
        <v>493</v>
      </c>
      <c r="I81" s="327">
        <v>20</v>
      </c>
      <c r="J81" s="328" t="s">
        <v>207</v>
      </c>
      <c r="K81" s="301" t="s">
        <v>533</v>
      </c>
    </row>
    <row r="82" spans="1:11" x14ac:dyDescent="0.25">
      <c r="A82" s="42" t="s">
        <v>627</v>
      </c>
      <c r="B82" s="329" t="s">
        <v>643</v>
      </c>
      <c r="C82" s="330" t="s">
        <v>234</v>
      </c>
      <c r="D82" s="331">
        <v>2</v>
      </c>
      <c r="E82" s="331">
        <v>2</v>
      </c>
      <c r="F82" s="331">
        <v>3</v>
      </c>
      <c r="G82" s="331">
        <v>3</v>
      </c>
      <c r="H82" s="331" t="s">
        <v>493</v>
      </c>
      <c r="I82" s="331">
        <v>20</v>
      </c>
      <c r="J82" s="332" t="s">
        <v>618</v>
      </c>
      <c r="K82" s="300" t="s">
        <v>470</v>
      </c>
    </row>
    <row r="83" spans="1:11" x14ac:dyDescent="0.25">
      <c r="A83" s="42" t="s">
        <v>627</v>
      </c>
      <c r="B83" s="253" t="s">
        <v>644</v>
      </c>
      <c r="C83" s="326" t="s">
        <v>435</v>
      </c>
      <c r="D83" s="327">
        <v>0</v>
      </c>
      <c r="E83" s="327">
        <v>0</v>
      </c>
      <c r="F83" s="327">
        <v>1</v>
      </c>
      <c r="G83" s="327">
        <v>1</v>
      </c>
      <c r="H83" s="327" t="s">
        <v>493</v>
      </c>
      <c r="I83" s="327">
        <v>20</v>
      </c>
      <c r="J83" s="328" t="s">
        <v>546</v>
      </c>
      <c r="K83" s="301" t="s">
        <v>534</v>
      </c>
    </row>
    <row r="84" spans="1:11" s="310" customFormat="1" x14ac:dyDescent="0.25">
      <c r="A84" s="320" t="s">
        <v>627</v>
      </c>
      <c r="B84" s="321" t="s">
        <v>645</v>
      </c>
      <c r="C84" s="322" t="s">
        <v>240</v>
      </c>
      <c r="D84" s="323"/>
      <c r="E84" s="323"/>
      <c r="F84" s="323"/>
      <c r="G84" s="323"/>
      <c r="H84" s="323"/>
      <c r="I84" s="323"/>
      <c r="J84" s="324" t="s">
        <v>207</v>
      </c>
      <c r="K84" s="325"/>
    </row>
    <row r="85" spans="1:11" x14ac:dyDescent="0.25">
      <c r="A85" s="42" t="s">
        <v>627</v>
      </c>
      <c r="B85" s="253" t="s">
        <v>646</v>
      </c>
      <c r="C85" s="326" t="s">
        <v>246</v>
      </c>
      <c r="D85" s="327">
        <v>17</v>
      </c>
      <c r="E85" s="327">
        <v>24</v>
      </c>
      <c r="F85" s="327">
        <v>34</v>
      </c>
      <c r="G85" s="327">
        <v>47</v>
      </c>
      <c r="H85" s="327" t="s">
        <v>493</v>
      </c>
      <c r="I85" s="327">
        <v>25</v>
      </c>
      <c r="J85" s="328" t="s">
        <v>207</v>
      </c>
      <c r="K85" s="300" t="s">
        <v>412</v>
      </c>
    </row>
    <row r="86" spans="1:11" x14ac:dyDescent="0.25">
      <c r="A86" s="42" t="s">
        <v>627</v>
      </c>
      <c r="B86" s="329" t="s">
        <v>647</v>
      </c>
      <c r="C86" s="330" t="s">
        <v>247</v>
      </c>
      <c r="D86" s="331">
        <v>476</v>
      </c>
      <c r="E86" s="331">
        <v>500</v>
      </c>
      <c r="F86" s="331">
        <v>525</v>
      </c>
      <c r="G86" s="331">
        <v>550</v>
      </c>
      <c r="H86" s="331" t="s">
        <v>493</v>
      </c>
      <c r="I86" s="331">
        <v>25</v>
      </c>
      <c r="J86" s="332" t="s">
        <v>207</v>
      </c>
      <c r="K86" s="300" t="s">
        <v>471</v>
      </c>
    </row>
    <row r="87" spans="1:11" x14ac:dyDescent="0.25">
      <c r="A87" s="42" t="s">
        <v>627</v>
      </c>
      <c r="B87" s="253" t="s">
        <v>648</v>
      </c>
      <c r="C87" s="326" t="s">
        <v>248</v>
      </c>
      <c r="D87" s="327">
        <v>40</v>
      </c>
      <c r="E87" s="327">
        <v>52</v>
      </c>
      <c r="F87" s="327">
        <v>64</v>
      </c>
      <c r="G87" s="327">
        <v>76</v>
      </c>
      <c r="H87" s="327" t="s">
        <v>493</v>
      </c>
      <c r="I87" s="327">
        <v>25</v>
      </c>
      <c r="J87" s="328" t="s">
        <v>207</v>
      </c>
      <c r="K87" s="300" t="s">
        <v>472</v>
      </c>
    </row>
    <row r="88" spans="1:11" x14ac:dyDescent="0.25">
      <c r="A88" s="42" t="s">
        <v>627</v>
      </c>
      <c r="B88" s="253" t="s">
        <v>649</v>
      </c>
      <c r="C88" s="326" t="s">
        <v>250</v>
      </c>
      <c r="D88" s="327">
        <v>6</v>
      </c>
      <c r="E88" s="327">
        <v>7</v>
      </c>
      <c r="F88" s="327">
        <v>8</v>
      </c>
      <c r="G88" s="327">
        <v>8</v>
      </c>
      <c r="H88" s="327" t="s">
        <v>493</v>
      </c>
      <c r="I88" s="327">
        <v>25</v>
      </c>
      <c r="J88" s="328" t="s">
        <v>207</v>
      </c>
      <c r="K88" s="300" t="s">
        <v>473</v>
      </c>
    </row>
    <row r="89" spans="1:11" s="309" customFormat="1" x14ac:dyDescent="0.25">
      <c r="A89" s="315" t="s">
        <v>650</v>
      </c>
      <c r="B89" s="316" t="s">
        <v>651</v>
      </c>
      <c r="C89" s="317" t="s">
        <v>650</v>
      </c>
      <c r="D89" s="318"/>
      <c r="E89" s="318"/>
      <c r="F89" s="318"/>
      <c r="G89" s="318"/>
      <c r="H89" s="318"/>
      <c r="I89" s="318"/>
      <c r="J89" s="317" t="s">
        <v>618</v>
      </c>
      <c r="K89" s="319" t="s">
        <v>652</v>
      </c>
    </row>
    <row r="90" spans="1:11" s="310" customFormat="1" x14ac:dyDescent="0.25">
      <c r="A90" s="320" t="s">
        <v>650</v>
      </c>
      <c r="B90" s="321" t="s">
        <v>653</v>
      </c>
      <c r="C90" s="322" t="s">
        <v>254</v>
      </c>
      <c r="D90" s="323"/>
      <c r="E90" s="323"/>
      <c r="F90" s="323"/>
      <c r="G90" s="323"/>
      <c r="H90" s="323"/>
      <c r="I90" s="323"/>
      <c r="J90" s="324" t="s">
        <v>618</v>
      </c>
      <c r="K90" s="324"/>
    </row>
    <row r="91" spans="1:11" x14ac:dyDescent="0.25">
      <c r="A91" s="42" t="s">
        <v>650</v>
      </c>
      <c r="B91" s="253" t="s">
        <v>654</v>
      </c>
      <c r="C91" s="326" t="s">
        <v>260</v>
      </c>
      <c r="D91" s="327">
        <v>60</v>
      </c>
      <c r="E91" s="327">
        <v>70</v>
      </c>
      <c r="F91" s="327">
        <v>80</v>
      </c>
      <c r="G91" s="327">
        <v>90</v>
      </c>
      <c r="H91" s="327" t="s">
        <v>491</v>
      </c>
      <c r="I91" s="327">
        <v>30</v>
      </c>
      <c r="J91" s="328" t="s">
        <v>655</v>
      </c>
      <c r="K91" s="300" t="s">
        <v>474</v>
      </c>
    </row>
    <row r="92" spans="1:11" x14ac:dyDescent="0.25">
      <c r="A92" s="42" t="s">
        <v>650</v>
      </c>
      <c r="B92" s="329" t="s">
        <v>656</v>
      </c>
      <c r="C92" s="330" t="s">
        <v>261</v>
      </c>
      <c r="D92" s="331">
        <v>60</v>
      </c>
      <c r="E92" s="331">
        <v>70</v>
      </c>
      <c r="F92" s="331">
        <v>80</v>
      </c>
      <c r="G92" s="331">
        <v>90</v>
      </c>
      <c r="H92" s="331" t="s">
        <v>491</v>
      </c>
      <c r="I92" s="331">
        <v>30</v>
      </c>
      <c r="J92" s="332" t="s">
        <v>655</v>
      </c>
      <c r="K92" s="300" t="s">
        <v>475</v>
      </c>
    </row>
    <row r="93" spans="1:11" x14ac:dyDescent="0.25">
      <c r="A93" s="42" t="s">
        <v>650</v>
      </c>
      <c r="B93" s="253" t="s">
        <v>657</v>
      </c>
      <c r="C93" s="326" t="s">
        <v>262</v>
      </c>
      <c r="D93" s="327">
        <v>0</v>
      </c>
      <c r="E93" s="327">
        <v>0</v>
      </c>
      <c r="F93" s="327">
        <v>0</v>
      </c>
      <c r="G93" s="327">
        <v>100</v>
      </c>
      <c r="H93" s="327" t="s">
        <v>491</v>
      </c>
      <c r="I93" s="327">
        <v>20</v>
      </c>
      <c r="J93" s="328" t="s">
        <v>655</v>
      </c>
      <c r="K93" s="300" t="s">
        <v>476</v>
      </c>
    </row>
    <row r="94" spans="1:11" x14ac:dyDescent="0.25">
      <c r="A94" s="42" t="s">
        <v>650</v>
      </c>
      <c r="B94" s="329" t="s">
        <v>658</v>
      </c>
      <c r="C94" s="330" t="s">
        <v>263</v>
      </c>
      <c r="D94" s="331">
        <v>9</v>
      </c>
      <c r="E94" s="331">
        <v>10</v>
      </c>
      <c r="F94" s="331">
        <v>11</v>
      </c>
      <c r="G94" s="331">
        <v>12</v>
      </c>
      <c r="H94" s="331" t="s">
        <v>493</v>
      </c>
      <c r="I94" s="331">
        <v>20</v>
      </c>
      <c r="J94" s="332" t="s">
        <v>655</v>
      </c>
      <c r="K94" s="300" t="s">
        <v>477</v>
      </c>
    </row>
    <row r="95" spans="1:11" s="310" customFormat="1" x14ac:dyDescent="0.25">
      <c r="A95" s="320" t="s">
        <v>650</v>
      </c>
      <c r="B95" s="321" t="s">
        <v>659</v>
      </c>
      <c r="C95" s="322" t="s">
        <v>274</v>
      </c>
      <c r="D95" s="323"/>
      <c r="E95" s="323"/>
      <c r="F95" s="323"/>
      <c r="G95" s="323"/>
      <c r="H95" s="323"/>
      <c r="I95" s="323"/>
      <c r="J95" s="324" t="s">
        <v>629</v>
      </c>
      <c r="K95" s="324"/>
    </row>
    <row r="96" spans="1:11" x14ac:dyDescent="0.25">
      <c r="A96" s="42" t="s">
        <v>650</v>
      </c>
      <c r="B96" s="253" t="s">
        <v>660</v>
      </c>
      <c r="C96" s="326" t="s">
        <v>275</v>
      </c>
      <c r="D96" s="327">
        <v>35</v>
      </c>
      <c r="E96" s="327">
        <v>45</v>
      </c>
      <c r="F96" s="327">
        <v>60</v>
      </c>
      <c r="G96" s="327">
        <v>75</v>
      </c>
      <c r="H96" s="327" t="s">
        <v>493</v>
      </c>
      <c r="I96" s="327">
        <v>20</v>
      </c>
      <c r="J96" s="328" t="s">
        <v>681</v>
      </c>
      <c r="K96" s="300" t="s">
        <v>478</v>
      </c>
    </row>
    <row r="97" spans="1:11" x14ac:dyDescent="0.25">
      <c r="A97" s="42" t="s">
        <v>650</v>
      </c>
      <c r="B97" s="329" t="s">
        <v>661</v>
      </c>
      <c r="C97" s="330" t="s">
        <v>276</v>
      </c>
      <c r="D97" s="331">
        <v>682</v>
      </c>
      <c r="E97" s="331">
        <v>750</v>
      </c>
      <c r="F97" s="331">
        <v>750</v>
      </c>
      <c r="G97" s="331">
        <v>800</v>
      </c>
      <c r="H97" s="331" t="s">
        <v>491</v>
      </c>
      <c r="I97" s="331">
        <v>30</v>
      </c>
      <c r="J97" s="332" t="s">
        <v>681</v>
      </c>
      <c r="K97" s="300" t="s">
        <v>479</v>
      </c>
    </row>
    <row r="98" spans="1:11" x14ac:dyDescent="0.25">
      <c r="A98" s="42" t="s">
        <v>650</v>
      </c>
      <c r="B98" s="253" t="s">
        <v>662</v>
      </c>
      <c r="C98" s="326" t="s">
        <v>277</v>
      </c>
      <c r="D98" s="327">
        <v>100</v>
      </c>
      <c r="E98" s="327">
        <v>100</v>
      </c>
      <c r="F98" s="327">
        <v>100</v>
      </c>
      <c r="G98" s="327">
        <v>100</v>
      </c>
      <c r="H98" s="327" t="s">
        <v>491</v>
      </c>
      <c r="I98" s="327">
        <v>30</v>
      </c>
      <c r="J98" s="328" t="s">
        <v>681</v>
      </c>
      <c r="K98" s="300" t="s">
        <v>353</v>
      </c>
    </row>
    <row r="99" spans="1:11" x14ac:dyDescent="0.25">
      <c r="A99" s="42" t="s">
        <v>650</v>
      </c>
      <c r="B99" s="329" t="s">
        <v>663</v>
      </c>
      <c r="C99" s="330" t="s">
        <v>417</v>
      </c>
      <c r="D99" s="331">
        <v>100</v>
      </c>
      <c r="E99" s="331">
        <v>100</v>
      </c>
      <c r="F99" s="331">
        <v>100</v>
      </c>
      <c r="G99" s="331">
        <v>100</v>
      </c>
      <c r="H99" s="331" t="s">
        <v>491</v>
      </c>
      <c r="I99" s="331">
        <v>20</v>
      </c>
      <c r="J99" s="332" t="s">
        <v>686</v>
      </c>
      <c r="K99" s="300" t="s">
        <v>480</v>
      </c>
    </row>
    <row r="100" spans="1:11" s="310" customFormat="1" x14ac:dyDescent="0.25">
      <c r="A100" s="320" t="s">
        <v>650</v>
      </c>
      <c r="B100" s="321" t="s">
        <v>664</v>
      </c>
      <c r="C100" s="322" t="s">
        <v>285</v>
      </c>
      <c r="D100" s="323"/>
      <c r="E100" s="323"/>
      <c r="F100" s="323"/>
      <c r="G100" s="323"/>
      <c r="H100" s="323"/>
      <c r="I100" s="323"/>
      <c r="J100" s="324" t="s">
        <v>618</v>
      </c>
      <c r="K100" s="324"/>
    </row>
    <row r="101" spans="1:11" x14ac:dyDescent="0.25">
      <c r="A101" s="42" t="s">
        <v>650</v>
      </c>
      <c r="B101" s="329" t="s">
        <v>665</v>
      </c>
      <c r="C101" s="330" t="s">
        <v>431</v>
      </c>
      <c r="D101" s="331">
        <v>2500</v>
      </c>
      <c r="E101" s="331">
        <v>4000</v>
      </c>
      <c r="F101" s="331">
        <v>5250</v>
      </c>
      <c r="G101" s="331">
        <v>6250</v>
      </c>
      <c r="H101" s="331" t="s">
        <v>493</v>
      </c>
      <c r="I101" s="331">
        <v>25</v>
      </c>
      <c r="J101" s="332" t="s">
        <v>684</v>
      </c>
      <c r="K101" s="301" t="s">
        <v>535</v>
      </c>
    </row>
    <row r="102" spans="1:11" x14ac:dyDescent="0.25">
      <c r="A102" s="42" t="s">
        <v>650</v>
      </c>
      <c r="B102" s="253" t="s">
        <v>666</v>
      </c>
      <c r="C102" s="326" t="s">
        <v>293</v>
      </c>
      <c r="D102" s="327">
        <v>68.2</v>
      </c>
      <c r="E102" s="327">
        <v>70</v>
      </c>
      <c r="F102" s="327">
        <v>75</v>
      </c>
      <c r="G102" s="327">
        <v>75</v>
      </c>
      <c r="H102" s="327" t="s">
        <v>491</v>
      </c>
      <c r="I102" s="327">
        <v>35</v>
      </c>
      <c r="J102" s="328" t="s">
        <v>684</v>
      </c>
      <c r="K102" s="300" t="s">
        <v>481</v>
      </c>
    </row>
    <row r="103" spans="1:11" x14ac:dyDescent="0.25">
      <c r="A103" s="42" t="s">
        <v>650</v>
      </c>
      <c r="B103" s="329" t="s">
        <v>667</v>
      </c>
      <c r="C103" s="330" t="s">
        <v>294</v>
      </c>
      <c r="D103" s="331" t="s">
        <v>348</v>
      </c>
      <c r="E103" s="331" t="s">
        <v>348</v>
      </c>
      <c r="F103" s="331" t="s">
        <v>347</v>
      </c>
      <c r="G103" s="331" t="s">
        <v>347</v>
      </c>
      <c r="H103" s="331" t="s">
        <v>491</v>
      </c>
      <c r="I103" s="331">
        <v>25</v>
      </c>
      <c r="J103" s="332" t="s">
        <v>684</v>
      </c>
      <c r="K103" s="300" t="s">
        <v>482</v>
      </c>
    </row>
    <row r="104" spans="1:11" x14ac:dyDescent="0.25">
      <c r="A104" s="42" t="s">
        <v>650</v>
      </c>
      <c r="B104" s="253" t="s">
        <v>668</v>
      </c>
      <c r="C104" s="326" t="s">
        <v>295</v>
      </c>
      <c r="D104" s="342">
        <v>6.412698412698413</v>
      </c>
      <c r="E104" s="342">
        <v>6.5</v>
      </c>
      <c r="F104" s="342">
        <v>7</v>
      </c>
      <c r="G104" s="342">
        <v>7.5</v>
      </c>
      <c r="H104" s="342" t="s">
        <v>491</v>
      </c>
      <c r="I104" s="327">
        <v>15</v>
      </c>
      <c r="J104" s="328" t="s">
        <v>687</v>
      </c>
      <c r="K104" s="301" t="s">
        <v>536</v>
      </c>
    </row>
    <row r="105" spans="1:11" s="310" customFormat="1" x14ac:dyDescent="0.25">
      <c r="A105" s="320" t="s">
        <v>650</v>
      </c>
      <c r="B105" s="321" t="s">
        <v>669</v>
      </c>
      <c r="C105" s="322" t="s">
        <v>301</v>
      </c>
      <c r="D105" s="323"/>
      <c r="E105" s="323"/>
      <c r="F105" s="323"/>
      <c r="G105" s="323"/>
      <c r="H105" s="323"/>
      <c r="I105" s="323"/>
      <c r="J105" s="324" t="s">
        <v>420</v>
      </c>
      <c r="K105" s="324"/>
    </row>
    <row r="106" spans="1:11" x14ac:dyDescent="0.25">
      <c r="A106" s="42" t="s">
        <v>650</v>
      </c>
      <c r="B106" s="253" t="s">
        <v>670</v>
      </c>
      <c r="C106" s="326" t="s">
        <v>436</v>
      </c>
      <c r="D106" s="327">
        <v>62.4</v>
      </c>
      <c r="E106" s="327">
        <v>65</v>
      </c>
      <c r="F106" s="327">
        <v>68</v>
      </c>
      <c r="G106" s="327">
        <v>70</v>
      </c>
      <c r="H106" s="327" t="s">
        <v>491</v>
      </c>
      <c r="I106" s="327">
        <v>20</v>
      </c>
      <c r="J106" s="328" t="s">
        <v>420</v>
      </c>
      <c r="K106" s="300" t="s">
        <v>483</v>
      </c>
    </row>
    <row r="107" spans="1:11" x14ac:dyDescent="0.25">
      <c r="A107" s="42" t="s">
        <v>650</v>
      </c>
      <c r="B107" s="329" t="s">
        <v>671</v>
      </c>
      <c r="C107" s="330" t="s">
        <v>437</v>
      </c>
      <c r="D107" s="331">
        <v>70</v>
      </c>
      <c r="E107" s="331">
        <v>70</v>
      </c>
      <c r="F107" s="331">
        <v>70</v>
      </c>
      <c r="G107" s="331">
        <v>70</v>
      </c>
      <c r="H107" s="331" t="s">
        <v>491</v>
      </c>
      <c r="I107" s="331">
        <v>20</v>
      </c>
      <c r="J107" s="332" t="s">
        <v>420</v>
      </c>
      <c r="K107" s="300" t="s">
        <v>484</v>
      </c>
    </row>
    <row r="108" spans="1:11" x14ac:dyDescent="0.25">
      <c r="A108" s="42" t="s">
        <v>650</v>
      </c>
      <c r="B108" s="253" t="s">
        <v>672</v>
      </c>
      <c r="C108" s="326" t="s">
        <v>505</v>
      </c>
      <c r="D108" s="327">
        <v>77</v>
      </c>
      <c r="E108" s="327">
        <v>80</v>
      </c>
      <c r="F108" s="327">
        <v>90</v>
      </c>
      <c r="G108" s="327">
        <v>100</v>
      </c>
      <c r="H108" s="327" t="s">
        <v>491</v>
      </c>
      <c r="I108" s="327">
        <v>10</v>
      </c>
      <c r="J108" s="328" t="s">
        <v>686</v>
      </c>
      <c r="K108" s="301" t="s">
        <v>537</v>
      </c>
    </row>
    <row r="109" spans="1:11" x14ac:dyDescent="0.25">
      <c r="A109" s="42" t="s">
        <v>650</v>
      </c>
      <c r="B109" s="253" t="s">
        <v>673</v>
      </c>
      <c r="C109" s="326" t="s">
        <v>496</v>
      </c>
      <c r="D109" s="327">
        <v>496</v>
      </c>
      <c r="E109" s="327">
        <v>550</v>
      </c>
      <c r="F109" s="327">
        <v>600</v>
      </c>
      <c r="G109" s="327">
        <v>650</v>
      </c>
      <c r="H109" s="327" t="s">
        <v>491</v>
      </c>
      <c r="I109" s="327">
        <v>20</v>
      </c>
      <c r="J109" s="328" t="s">
        <v>420</v>
      </c>
      <c r="K109" s="300" t="s">
        <v>485</v>
      </c>
    </row>
    <row r="110" spans="1:11" x14ac:dyDescent="0.25">
      <c r="A110" s="42" t="s">
        <v>650</v>
      </c>
      <c r="B110" s="329" t="s">
        <v>674</v>
      </c>
      <c r="C110" s="330" t="s">
        <v>313</v>
      </c>
      <c r="D110" s="331">
        <v>540</v>
      </c>
      <c r="E110" s="331">
        <v>545</v>
      </c>
      <c r="F110" s="331">
        <v>550</v>
      </c>
      <c r="G110" s="331">
        <v>555</v>
      </c>
      <c r="H110" s="331" t="s">
        <v>491</v>
      </c>
      <c r="I110" s="331">
        <v>20</v>
      </c>
      <c r="J110" s="332" t="s">
        <v>420</v>
      </c>
      <c r="K110" s="300" t="s">
        <v>538</v>
      </c>
    </row>
    <row r="111" spans="1:11" s="310" customFormat="1" x14ac:dyDescent="0.25">
      <c r="A111" s="320" t="s">
        <v>650</v>
      </c>
      <c r="B111" s="321" t="s">
        <v>675</v>
      </c>
      <c r="C111" s="322" t="s">
        <v>319</v>
      </c>
      <c r="D111" s="323"/>
      <c r="E111" s="323"/>
      <c r="F111" s="323"/>
      <c r="G111" s="323"/>
      <c r="H111" s="323"/>
      <c r="I111" s="323"/>
      <c r="J111" s="324" t="s">
        <v>618</v>
      </c>
      <c r="K111" s="324"/>
    </row>
    <row r="112" spans="1:11" x14ac:dyDescent="0.25">
      <c r="A112" s="42" t="s">
        <v>650</v>
      </c>
      <c r="B112" s="253" t="s">
        <v>676</v>
      </c>
      <c r="C112" s="326" t="s">
        <v>355</v>
      </c>
      <c r="D112" s="327">
        <v>2277</v>
      </c>
      <c r="E112" s="327">
        <v>2175</v>
      </c>
      <c r="F112" s="327">
        <v>2100</v>
      </c>
      <c r="G112" s="327">
        <v>2000</v>
      </c>
      <c r="H112" s="327" t="s">
        <v>491</v>
      </c>
      <c r="I112" s="327">
        <v>40</v>
      </c>
      <c r="J112" s="328" t="s">
        <v>688</v>
      </c>
      <c r="K112" s="301" t="s">
        <v>539</v>
      </c>
    </row>
    <row r="113" spans="1:11" x14ac:dyDescent="0.25">
      <c r="A113" s="42" t="s">
        <v>650</v>
      </c>
      <c r="B113" s="253" t="s">
        <v>677</v>
      </c>
      <c r="C113" s="326" t="s">
        <v>322</v>
      </c>
      <c r="D113" s="327">
        <v>628</v>
      </c>
      <c r="E113" s="327">
        <v>600</v>
      </c>
      <c r="F113" s="327">
        <v>575</v>
      </c>
      <c r="G113" s="327">
        <v>550</v>
      </c>
      <c r="H113" s="327" t="s">
        <v>491</v>
      </c>
      <c r="I113" s="327">
        <v>25</v>
      </c>
      <c r="J113" s="328" t="s">
        <v>688</v>
      </c>
      <c r="K113" s="300" t="s">
        <v>540</v>
      </c>
    </row>
    <row r="114" spans="1:11" x14ac:dyDescent="0.25">
      <c r="A114" s="42" t="s">
        <v>650</v>
      </c>
      <c r="B114" s="329" t="s">
        <v>678</v>
      </c>
      <c r="C114" s="330" t="s">
        <v>323</v>
      </c>
      <c r="D114" s="331" t="s">
        <v>345</v>
      </c>
      <c r="E114" s="331" t="s">
        <v>345</v>
      </c>
      <c r="F114" s="331" t="s">
        <v>346</v>
      </c>
      <c r="G114" s="331" t="s">
        <v>346</v>
      </c>
      <c r="H114" s="331" t="s">
        <v>491</v>
      </c>
      <c r="I114" s="331">
        <v>25</v>
      </c>
      <c r="J114" s="332" t="s">
        <v>681</v>
      </c>
      <c r="K114" s="300" t="s">
        <v>486</v>
      </c>
    </row>
    <row r="115" spans="1:11" x14ac:dyDescent="0.25">
      <c r="A115" s="42" t="s">
        <v>650</v>
      </c>
      <c r="B115" s="253" t="s">
        <v>679</v>
      </c>
      <c r="C115" s="326" t="s">
        <v>324</v>
      </c>
      <c r="D115" s="327">
        <v>70</v>
      </c>
      <c r="E115" s="327">
        <v>80</v>
      </c>
      <c r="F115" s="327">
        <v>90</v>
      </c>
      <c r="G115" s="327">
        <v>100</v>
      </c>
      <c r="H115" s="327" t="s">
        <v>491</v>
      </c>
      <c r="I115" s="327">
        <v>10</v>
      </c>
      <c r="J115" s="328" t="s">
        <v>686</v>
      </c>
      <c r="K115" s="300" t="s">
        <v>487</v>
      </c>
    </row>
  </sheetData>
  <autoFilter ref="A1:K1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2"/>
  <sheetViews>
    <sheetView zoomScale="70" zoomScaleNormal="70" workbookViewId="0">
      <selection sqref="A1:F1"/>
    </sheetView>
  </sheetViews>
  <sheetFormatPr defaultColWidth="9.140625" defaultRowHeight="39.950000000000003" customHeight="1" x14ac:dyDescent="0.25"/>
  <cols>
    <col min="1" max="1" width="15.7109375" style="263" customWidth="1"/>
    <col min="2" max="2" width="10.7109375" style="263"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1" t="s">
        <v>0</v>
      </c>
      <c r="B2" s="374" t="s">
        <v>28</v>
      </c>
      <c r="C2" s="374"/>
      <c r="D2" s="374"/>
      <c r="E2" s="374"/>
      <c r="F2" s="374"/>
      <c r="G2" s="371"/>
      <c r="H2" s="249"/>
    </row>
    <row r="3" spans="1:8" ht="39.950000000000003" customHeight="1" x14ac:dyDescent="0.25">
      <c r="A3" s="373" t="s">
        <v>1</v>
      </c>
      <c r="B3" s="256" t="s">
        <v>3</v>
      </c>
      <c r="C3" s="377" t="s">
        <v>6</v>
      </c>
      <c r="D3" s="377"/>
      <c r="E3" s="377"/>
      <c r="F3" s="377"/>
      <c r="G3" s="371"/>
      <c r="H3" s="255" t="s">
        <v>440</v>
      </c>
    </row>
    <row r="4" spans="1:8" ht="39.950000000000003" customHeight="1" x14ac:dyDescent="0.25">
      <c r="A4" s="373"/>
      <c r="B4" s="256" t="s">
        <v>7</v>
      </c>
      <c r="C4" s="377" t="s">
        <v>10</v>
      </c>
      <c r="D4" s="377"/>
      <c r="E4" s="377"/>
      <c r="F4" s="377"/>
      <c r="G4" s="371"/>
      <c r="H4" s="255" t="s">
        <v>441</v>
      </c>
    </row>
    <row r="5" spans="1:8" ht="39.950000000000003" customHeight="1" x14ac:dyDescent="0.25">
      <c r="A5" s="373"/>
      <c r="B5" s="256" t="s">
        <v>8</v>
      </c>
      <c r="C5" s="377" t="s">
        <v>4</v>
      </c>
      <c r="D5" s="377"/>
      <c r="E5" s="377"/>
      <c r="F5" s="377"/>
      <c r="G5" s="371"/>
      <c r="H5" s="255" t="s">
        <v>488</v>
      </c>
    </row>
    <row r="6" spans="1:8" ht="39.950000000000003" customHeight="1" x14ac:dyDescent="0.25">
      <c r="A6" s="373"/>
      <c r="B6" s="256" t="s">
        <v>9</v>
      </c>
      <c r="C6" s="378" t="s">
        <v>5</v>
      </c>
      <c r="D6" s="378"/>
      <c r="E6" s="378"/>
      <c r="F6" s="378"/>
      <c r="G6" s="371"/>
      <c r="H6" s="277" t="s">
        <v>442</v>
      </c>
    </row>
    <row r="7" spans="1:8" ht="39.950000000000003" customHeight="1" x14ac:dyDescent="0.25">
      <c r="A7" s="373" t="s">
        <v>2</v>
      </c>
      <c r="B7" s="256"/>
      <c r="C7" s="245" t="s">
        <v>20</v>
      </c>
      <c r="D7" s="245">
        <v>2023</v>
      </c>
      <c r="E7" s="245">
        <v>2024</v>
      </c>
      <c r="F7" s="245">
        <v>2025</v>
      </c>
      <c r="G7" s="245" t="s">
        <v>492</v>
      </c>
      <c r="H7" s="266"/>
    </row>
    <row r="8" spans="1:8" ht="39.950000000000003" customHeight="1" x14ac:dyDescent="0.25">
      <c r="A8" s="373"/>
      <c r="B8" s="256" t="s">
        <v>3</v>
      </c>
      <c r="C8" s="270">
        <v>68.599999999999994</v>
      </c>
      <c r="D8" s="270">
        <v>65</v>
      </c>
      <c r="E8" s="270">
        <v>65</v>
      </c>
      <c r="F8" s="270">
        <v>70</v>
      </c>
      <c r="G8" s="270" t="s">
        <v>491</v>
      </c>
      <c r="H8" s="254"/>
    </row>
    <row r="9" spans="1:8" ht="39.950000000000003" customHeight="1" x14ac:dyDescent="0.25">
      <c r="A9" s="373"/>
      <c r="B9" s="256" t="s">
        <v>7</v>
      </c>
      <c r="C9" s="270">
        <v>83.2</v>
      </c>
      <c r="D9" s="270">
        <v>94</v>
      </c>
      <c r="E9" s="270">
        <v>94</v>
      </c>
      <c r="F9" s="270">
        <v>100</v>
      </c>
      <c r="G9" s="270" t="s">
        <v>491</v>
      </c>
      <c r="H9" s="254"/>
    </row>
    <row r="10" spans="1:8" ht="39.950000000000003" customHeight="1" x14ac:dyDescent="0.25">
      <c r="A10" s="373"/>
      <c r="B10" s="256" t="s">
        <v>8</v>
      </c>
      <c r="C10" s="269">
        <v>7.94</v>
      </c>
      <c r="D10" s="270">
        <v>10</v>
      </c>
      <c r="E10" s="270">
        <v>10</v>
      </c>
      <c r="F10" s="270">
        <v>10</v>
      </c>
      <c r="G10" s="270" t="s">
        <v>491</v>
      </c>
      <c r="H10" s="254"/>
    </row>
    <row r="11" spans="1:8" ht="39.950000000000003" customHeight="1" x14ac:dyDescent="0.25">
      <c r="A11" s="373"/>
      <c r="B11" s="256" t="s">
        <v>9</v>
      </c>
      <c r="C11" s="278">
        <f>5/17</f>
        <v>0.29411764705882354</v>
      </c>
      <c r="D11" s="279">
        <f>6/17</f>
        <v>0.35294117647058826</v>
      </c>
      <c r="E11" s="280">
        <f>7/17</f>
        <v>0.41176470588235292</v>
      </c>
      <c r="F11" s="279">
        <f>8/17</f>
        <v>0.47058823529411764</v>
      </c>
      <c r="G11" s="279" t="s">
        <v>491</v>
      </c>
      <c r="H11" s="252"/>
    </row>
    <row r="12" spans="1:8" ht="39.950000000000003" customHeight="1" x14ac:dyDescent="0.25">
      <c r="A12" s="373" t="s">
        <v>11</v>
      </c>
      <c r="B12" s="256" t="s">
        <v>3</v>
      </c>
      <c r="C12" s="20">
        <v>30</v>
      </c>
      <c r="D12" s="20">
        <v>30</v>
      </c>
      <c r="E12" s="20">
        <v>30</v>
      </c>
      <c r="F12" s="20">
        <v>30</v>
      </c>
      <c r="G12" s="372"/>
      <c r="H12" s="249"/>
    </row>
    <row r="13" spans="1:8" ht="39.950000000000003" customHeight="1" x14ac:dyDescent="0.25">
      <c r="A13" s="373"/>
      <c r="B13" s="256" t="s">
        <v>7</v>
      </c>
      <c r="C13" s="20">
        <v>30</v>
      </c>
      <c r="D13" s="20">
        <v>30</v>
      </c>
      <c r="E13" s="20">
        <v>30</v>
      </c>
      <c r="F13" s="20">
        <v>30</v>
      </c>
      <c r="G13" s="372"/>
      <c r="H13" s="249"/>
    </row>
    <row r="14" spans="1:8" ht="39.950000000000003" customHeight="1" x14ac:dyDescent="0.25">
      <c r="A14" s="373"/>
      <c r="B14" s="256" t="s">
        <v>8</v>
      </c>
      <c r="C14" s="20">
        <v>10</v>
      </c>
      <c r="D14" s="20">
        <v>10</v>
      </c>
      <c r="E14" s="20">
        <v>10</v>
      </c>
      <c r="F14" s="20">
        <v>10</v>
      </c>
      <c r="G14" s="372"/>
      <c r="H14" s="249"/>
    </row>
    <row r="15" spans="1:8" ht="39.950000000000003" customHeight="1" x14ac:dyDescent="0.25">
      <c r="A15" s="373"/>
      <c r="B15" s="256" t="s">
        <v>9</v>
      </c>
      <c r="C15" s="20">
        <v>30</v>
      </c>
      <c r="D15" s="20">
        <v>30</v>
      </c>
      <c r="E15" s="20">
        <v>30</v>
      </c>
      <c r="F15" s="20">
        <v>30</v>
      </c>
      <c r="G15" s="372"/>
      <c r="H15" s="249"/>
    </row>
    <row r="16" spans="1:8" ht="39.950000000000003" customHeight="1" x14ac:dyDescent="0.25">
      <c r="A16" s="261" t="s">
        <v>12</v>
      </c>
      <c r="B16" s="374" t="s">
        <v>22</v>
      </c>
      <c r="C16" s="374"/>
      <c r="D16" s="374"/>
      <c r="E16" s="374"/>
      <c r="F16" s="374"/>
      <c r="G16" s="246"/>
      <c r="H16" s="249"/>
    </row>
    <row r="17" spans="1:8" ht="62.25" customHeight="1" x14ac:dyDescent="0.25">
      <c r="A17" s="261" t="s">
        <v>13</v>
      </c>
      <c r="B17" s="379" t="s">
        <v>376</v>
      </c>
      <c r="C17" s="379"/>
      <c r="D17" s="379"/>
      <c r="E17" s="379"/>
      <c r="F17" s="379"/>
      <c r="G17" s="247"/>
      <c r="H17" s="254"/>
    </row>
    <row r="18" spans="1:8" ht="90" customHeight="1" x14ac:dyDescent="0.25">
      <c r="A18" s="261" t="s">
        <v>14</v>
      </c>
      <c r="B18" s="374" t="s">
        <v>351</v>
      </c>
      <c r="C18" s="374"/>
      <c r="D18" s="374"/>
      <c r="E18" s="374"/>
      <c r="F18" s="374"/>
      <c r="G18" s="246"/>
      <c r="H18" s="249"/>
    </row>
    <row r="19" spans="1:8" ht="96" customHeight="1" x14ac:dyDescent="0.25">
      <c r="A19" s="261" t="s">
        <v>15</v>
      </c>
      <c r="B19" s="374" t="s">
        <v>23</v>
      </c>
      <c r="C19" s="374"/>
      <c r="D19" s="374"/>
      <c r="E19" s="374"/>
      <c r="F19" s="374"/>
      <c r="G19" s="246"/>
      <c r="H19" s="249"/>
    </row>
    <row r="20" spans="1:8" ht="39.950000000000003" customHeight="1" x14ac:dyDescent="0.25">
      <c r="A20" s="261" t="s">
        <v>16</v>
      </c>
      <c r="B20" s="375">
        <v>956410000</v>
      </c>
      <c r="C20" s="376"/>
      <c r="D20" s="376"/>
      <c r="E20" s="376"/>
      <c r="F20" s="376"/>
      <c r="G20" s="18"/>
      <c r="H20" s="249"/>
    </row>
    <row r="21" spans="1:8" ht="96.75" customHeight="1" x14ac:dyDescent="0.25">
      <c r="A21" s="261" t="s">
        <v>17</v>
      </c>
      <c r="B21" s="374" t="s">
        <v>24</v>
      </c>
      <c r="C21" s="374"/>
      <c r="D21" s="374"/>
      <c r="E21" s="374"/>
      <c r="F21" s="374"/>
      <c r="G21" s="246"/>
      <c r="H21" s="249"/>
    </row>
    <row r="22" spans="1:8" ht="180" customHeight="1" x14ac:dyDescent="0.25">
      <c r="A22" s="261" t="s">
        <v>18</v>
      </c>
      <c r="B22" s="374" t="s">
        <v>25</v>
      </c>
      <c r="C22" s="374"/>
      <c r="D22" s="374"/>
      <c r="E22" s="374"/>
      <c r="F22" s="374"/>
      <c r="G22" s="246"/>
      <c r="H22" s="249"/>
    </row>
  </sheetData>
  <mergeCells count="18">
    <mergeCell ref="B21:F21"/>
    <mergeCell ref="B22:F22"/>
    <mergeCell ref="A1:F1"/>
    <mergeCell ref="B2:F2"/>
    <mergeCell ref="C3:F3"/>
    <mergeCell ref="C4:F4"/>
    <mergeCell ref="C5:F5"/>
    <mergeCell ref="C6:F6"/>
    <mergeCell ref="A7:A11"/>
    <mergeCell ref="A12:A15"/>
    <mergeCell ref="B16:F16"/>
    <mergeCell ref="B17:F17"/>
    <mergeCell ref="B18:F18"/>
    <mergeCell ref="G1:G6"/>
    <mergeCell ref="G12:G15"/>
    <mergeCell ref="A3:A6"/>
    <mergeCell ref="B19:F19"/>
    <mergeCell ref="B20:F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2"/>
  <sheetViews>
    <sheetView zoomScale="70" zoomScaleNormal="70" workbookViewId="0">
      <selection sqref="A1:F1"/>
    </sheetView>
  </sheetViews>
  <sheetFormatPr defaultColWidth="9.140625" defaultRowHeight="12.75" x14ac:dyDescent="0.25"/>
  <cols>
    <col min="1" max="1" width="15.7109375" style="263" customWidth="1"/>
    <col min="2" max="2" width="10.7109375" style="263"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21</v>
      </c>
    </row>
    <row r="2" spans="1:8" ht="39.950000000000003" customHeight="1" x14ac:dyDescent="0.25">
      <c r="A2" s="261" t="s">
        <v>26</v>
      </c>
      <c r="B2" s="374" t="s">
        <v>27</v>
      </c>
      <c r="C2" s="374"/>
      <c r="D2" s="374"/>
      <c r="E2" s="374"/>
      <c r="F2" s="374"/>
      <c r="G2" s="371"/>
      <c r="H2" s="249"/>
    </row>
    <row r="3" spans="1:8" ht="39.950000000000003" customHeight="1" x14ac:dyDescent="0.25">
      <c r="A3" s="373" t="s">
        <v>1</v>
      </c>
      <c r="B3" s="256" t="s">
        <v>29</v>
      </c>
      <c r="C3" s="377" t="s">
        <v>33</v>
      </c>
      <c r="D3" s="377"/>
      <c r="E3" s="377"/>
      <c r="F3" s="377"/>
      <c r="G3" s="371"/>
      <c r="H3" s="259" t="s">
        <v>379</v>
      </c>
    </row>
    <row r="4" spans="1:8" ht="39.950000000000003" customHeight="1" x14ac:dyDescent="0.25">
      <c r="A4" s="373"/>
      <c r="B4" s="256" t="s">
        <v>30</v>
      </c>
      <c r="C4" s="377" t="s">
        <v>34</v>
      </c>
      <c r="D4" s="377"/>
      <c r="E4" s="377"/>
      <c r="F4" s="377"/>
      <c r="G4" s="371"/>
      <c r="H4" s="255" t="s">
        <v>443</v>
      </c>
    </row>
    <row r="5" spans="1:8" ht="39.950000000000003" customHeight="1" x14ac:dyDescent="0.25">
      <c r="A5" s="373"/>
      <c r="B5" s="256" t="s">
        <v>31</v>
      </c>
      <c r="C5" s="377" t="s">
        <v>35</v>
      </c>
      <c r="D5" s="377"/>
      <c r="E5" s="377"/>
      <c r="F5" s="377"/>
      <c r="G5" s="371"/>
      <c r="H5" s="259" t="s">
        <v>380</v>
      </c>
    </row>
    <row r="6" spans="1:8" ht="39.950000000000003" customHeight="1" x14ac:dyDescent="0.25">
      <c r="A6" s="373"/>
      <c r="B6" s="256" t="s">
        <v>32</v>
      </c>
      <c r="C6" s="377" t="s">
        <v>36</v>
      </c>
      <c r="D6" s="377"/>
      <c r="E6" s="377"/>
      <c r="F6" s="377"/>
      <c r="G6" s="371"/>
      <c r="H6" s="255" t="s">
        <v>444</v>
      </c>
    </row>
    <row r="7" spans="1:8" ht="39.950000000000003" customHeight="1" x14ac:dyDescent="0.25">
      <c r="A7" s="373" t="s">
        <v>2</v>
      </c>
      <c r="B7" s="256"/>
      <c r="C7" s="245" t="s">
        <v>20</v>
      </c>
      <c r="D7" s="245">
        <v>2023</v>
      </c>
      <c r="E7" s="245">
        <v>2024</v>
      </c>
      <c r="F7" s="245">
        <v>2025</v>
      </c>
      <c r="G7" s="245" t="s">
        <v>492</v>
      </c>
      <c r="H7" s="266"/>
    </row>
    <row r="8" spans="1:8" ht="39.950000000000003" customHeight="1" x14ac:dyDescent="0.25">
      <c r="A8" s="373"/>
      <c r="B8" s="256" t="s">
        <v>29</v>
      </c>
      <c r="C8" s="68">
        <v>18</v>
      </c>
      <c r="D8" s="68">
        <v>18</v>
      </c>
      <c r="E8" s="68">
        <v>19</v>
      </c>
      <c r="F8" s="68">
        <v>20</v>
      </c>
      <c r="G8" s="68" t="s">
        <v>491</v>
      </c>
      <c r="H8" s="252"/>
    </row>
    <row r="9" spans="1:8" ht="39.950000000000003" customHeight="1" x14ac:dyDescent="0.25">
      <c r="A9" s="373"/>
      <c r="B9" s="256" t="s">
        <v>30</v>
      </c>
      <c r="C9" s="69">
        <v>11.74</v>
      </c>
      <c r="D9" s="69">
        <v>12</v>
      </c>
      <c r="E9" s="69">
        <v>13</v>
      </c>
      <c r="F9" s="69">
        <v>14</v>
      </c>
      <c r="G9" s="69" t="s">
        <v>491</v>
      </c>
      <c r="H9" s="252"/>
    </row>
    <row r="10" spans="1:8" ht="39.950000000000003" customHeight="1" x14ac:dyDescent="0.25">
      <c r="A10" s="373"/>
      <c r="B10" s="256" t="s">
        <v>31</v>
      </c>
      <c r="C10" s="68">
        <v>6</v>
      </c>
      <c r="D10" s="68">
        <v>6</v>
      </c>
      <c r="E10" s="68">
        <v>7</v>
      </c>
      <c r="F10" s="68">
        <v>8</v>
      </c>
      <c r="G10" s="68" t="s">
        <v>491</v>
      </c>
      <c r="H10" s="252"/>
    </row>
    <row r="11" spans="1:8" ht="39.950000000000003" customHeight="1" x14ac:dyDescent="0.25">
      <c r="A11" s="373"/>
      <c r="B11" s="256" t="s">
        <v>32</v>
      </c>
      <c r="C11" s="69">
        <v>5.7</v>
      </c>
      <c r="D11" s="69">
        <v>6</v>
      </c>
      <c r="E11" s="69">
        <v>7</v>
      </c>
      <c r="F11" s="69">
        <v>7</v>
      </c>
      <c r="G11" s="69" t="s">
        <v>491</v>
      </c>
      <c r="H11" s="252"/>
    </row>
    <row r="12" spans="1:8" ht="39.950000000000003" customHeight="1" x14ac:dyDescent="0.25">
      <c r="A12" s="373" t="s">
        <v>11</v>
      </c>
      <c r="B12" s="256" t="s">
        <v>29</v>
      </c>
      <c r="C12" s="18">
        <v>10</v>
      </c>
      <c r="D12" s="18">
        <v>10</v>
      </c>
      <c r="E12" s="18">
        <v>10</v>
      </c>
      <c r="F12" s="18">
        <v>10</v>
      </c>
      <c r="G12" s="372"/>
      <c r="H12" s="265"/>
    </row>
    <row r="13" spans="1:8" ht="39.950000000000003" customHeight="1" x14ac:dyDescent="0.25">
      <c r="A13" s="373"/>
      <c r="B13" s="256" t="s">
        <v>30</v>
      </c>
      <c r="C13" s="18">
        <v>20</v>
      </c>
      <c r="D13" s="18">
        <v>20</v>
      </c>
      <c r="E13" s="18">
        <v>20</v>
      </c>
      <c r="F13" s="18">
        <v>20</v>
      </c>
      <c r="G13" s="372"/>
      <c r="H13" s="265"/>
    </row>
    <row r="14" spans="1:8" ht="39.950000000000003" customHeight="1" x14ac:dyDescent="0.25">
      <c r="A14" s="373"/>
      <c r="B14" s="256" t="s">
        <v>31</v>
      </c>
      <c r="C14" s="18">
        <v>30</v>
      </c>
      <c r="D14" s="18">
        <v>30</v>
      </c>
      <c r="E14" s="18">
        <v>30</v>
      </c>
      <c r="F14" s="18">
        <v>30</v>
      </c>
      <c r="G14" s="372"/>
      <c r="H14" s="265"/>
    </row>
    <row r="15" spans="1:8" ht="39.950000000000003" customHeight="1" x14ac:dyDescent="0.25">
      <c r="A15" s="373"/>
      <c r="B15" s="256" t="s">
        <v>32</v>
      </c>
      <c r="C15" s="18">
        <v>40</v>
      </c>
      <c r="D15" s="18">
        <v>40</v>
      </c>
      <c r="E15" s="18">
        <v>40</v>
      </c>
      <c r="F15" s="18">
        <v>40</v>
      </c>
      <c r="G15" s="372"/>
      <c r="H15" s="265"/>
    </row>
    <row r="16" spans="1:8" ht="39.950000000000003" customHeight="1" x14ac:dyDescent="0.25">
      <c r="A16" s="261" t="s">
        <v>12</v>
      </c>
      <c r="B16" s="374" t="s">
        <v>37</v>
      </c>
      <c r="C16" s="374"/>
      <c r="D16" s="374"/>
      <c r="E16" s="374"/>
      <c r="F16" s="374"/>
      <c r="G16" s="246"/>
      <c r="H16" s="249"/>
    </row>
    <row r="17" spans="1:8" ht="39.950000000000003" customHeight="1" x14ac:dyDescent="0.25">
      <c r="A17" s="261" t="s">
        <v>13</v>
      </c>
      <c r="B17" s="380" t="s">
        <v>438</v>
      </c>
      <c r="C17" s="380"/>
      <c r="D17" s="380"/>
      <c r="E17" s="380"/>
      <c r="F17" s="380"/>
      <c r="G17" s="246"/>
      <c r="H17" s="249"/>
    </row>
    <row r="18" spans="1:8" ht="60" customHeight="1" x14ac:dyDescent="0.25">
      <c r="A18" s="261" t="s">
        <v>14</v>
      </c>
      <c r="B18" s="374" t="s">
        <v>38</v>
      </c>
      <c r="C18" s="374"/>
      <c r="D18" s="374"/>
      <c r="E18" s="374"/>
      <c r="F18" s="374"/>
      <c r="G18" s="246"/>
      <c r="H18" s="249"/>
    </row>
    <row r="19" spans="1:8" ht="55.5" customHeight="1" x14ac:dyDescent="0.25">
      <c r="A19" s="261" t="s">
        <v>15</v>
      </c>
      <c r="B19" s="374" t="s">
        <v>39</v>
      </c>
      <c r="C19" s="374"/>
      <c r="D19" s="374"/>
      <c r="E19" s="374"/>
      <c r="F19" s="374"/>
      <c r="G19" s="246"/>
      <c r="H19" s="249"/>
    </row>
    <row r="20" spans="1:8" ht="23.25" customHeight="1" x14ac:dyDescent="0.25">
      <c r="A20" s="261" t="s">
        <v>16</v>
      </c>
      <c r="B20" s="381">
        <v>65674000</v>
      </c>
      <c r="C20" s="382"/>
      <c r="D20" s="382"/>
      <c r="E20" s="382"/>
      <c r="F20" s="382"/>
      <c r="G20" s="246"/>
      <c r="H20" s="249"/>
    </row>
    <row r="21" spans="1:8" ht="54.75" customHeight="1" x14ac:dyDescent="0.25">
      <c r="A21" s="261" t="s">
        <v>17</v>
      </c>
      <c r="B21" s="374" t="s">
        <v>40</v>
      </c>
      <c r="C21" s="374"/>
      <c r="D21" s="374"/>
      <c r="E21" s="374"/>
      <c r="F21" s="374"/>
      <c r="G21" s="246"/>
      <c r="H21" s="249"/>
    </row>
    <row r="22" spans="1:8" ht="123.75" customHeight="1" x14ac:dyDescent="0.25">
      <c r="A22" s="261" t="s">
        <v>18</v>
      </c>
      <c r="B22" s="374" t="s">
        <v>41</v>
      </c>
      <c r="C22" s="374"/>
      <c r="D22" s="374"/>
      <c r="E22" s="374"/>
      <c r="F22" s="374"/>
      <c r="G22" s="246"/>
      <c r="H22" s="249"/>
    </row>
  </sheetData>
  <mergeCells count="18">
    <mergeCell ref="B16:F16"/>
    <mergeCell ref="B17:F17"/>
    <mergeCell ref="A7:A11"/>
    <mergeCell ref="A12:A15"/>
    <mergeCell ref="B22:F22"/>
    <mergeCell ref="B18:F18"/>
    <mergeCell ref="B19:F19"/>
    <mergeCell ref="B20:F20"/>
    <mergeCell ref="B21:F21"/>
    <mergeCell ref="G1:G6"/>
    <mergeCell ref="G12:G15"/>
    <mergeCell ref="A1:F1"/>
    <mergeCell ref="B2:F2"/>
    <mergeCell ref="C3:F3"/>
    <mergeCell ref="A3:A6"/>
    <mergeCell ref="C4:F4"/>
    <mergeCell ref="C5:F5"/>
    <mergeCell ref="C6: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5"/>
  <sheetViews>
    <sheetView zoomScale="70" zoomScaleNormal="70" workbookViewId="0">
      <selection sqref="A1:F1"/>
    </sheetView>
  </sheetViews>
  <sheetFormatPr defaultColWidth="9.140625" defaultRowHeight="12.75" x14ac:dyDescent="0.25"/>
  <cols>
    <col min="1" max="1" width="15.7109375" style="263" customWidth="1"/>
    <col min="2" max="2" width="10.7109375" style="263" customWidth="1"/>
    <col min="3" max="6" width="20.7109375" style="184" customWidth="1"/>
    <col min="7" max="7" width="5.7109375" style="184" customWidth="1"/>
    <col min="8" max="8" width="80.7109375" style="184" customWidth="1"/>
    <col min="9" max="16384" width="9.140625" style="184"/>
  </cols>
  <sheetData>
    <row r="1" spans="1:8" ht="39.950000000000003" customHeight="1" x14ac:dyDescent="0.25">
      <c r="A1" s="371" t="s">
        <v>19</v>
      </c>
      <c r="B1" s="371"/>
      <c r="C1" s="371"/>
      <c r="D1" s="371"/>
      <c r="E1" s="371"/>
      <c r="F1" s="371"/>
      <c r="G1" s="371"/>
      <c r="H1" s="245" t="s">
        <v>427</v>
      </c>
    </row>
    <row r="2" spans="1:8" ht="39.950000000000003" customHeight="1" x14ac:dyDescent="0.25">
      <c r="A2" s="261" t="s">
        <v>42</v>
      </c>
      <c r="B2" s="374" t="s">
        <v>48</v>
      </c>
      <c r="C2" s="374"/>
      <c r="D2" s="374"/>
      <c r="E2" s="374"/>
      <c r="F2" s="374"/>
      <c r="G2" s="371"/>
      <c r="H2" s="249"/>
    </row>
    <row r="3" spans="1:8" ht="39.950000000000003" customHeight="1" x14ac:dyDescent="0.25">
      <c r="A3" s="373" t="s">
        <v>1</v>
      </c>
      <c r="B3" s="256" t="s">
        <v>43</v>
      </c>
      <c r="C3" s="377" t="s">
        <v>57</v>
      </c>
      <c r="D3" s="377"/>
      <c r="E3" s="377"/>
      <c r="F3" s="377"/>
      <c r="G3" s="371"/>
      <c r="H3" s="255" t="s">
        <v>445</v>
      </c>
    </row>
    <row r="4" spans="1:8" ht="39.950000000000003" customHeight="1" x14ac:dyDescent="0.25">
      <c r="A4" s="373"/>
      <c r="B4" s="256" t="s">
        <v>44</v>
      </c>
      <c r="C4" s="377" t="s">
        <v>49</v>
      </c>
      <c r="D4" s="377"/>
      <c r="E4" s="377"/>
      <c r="F4" s="377"/>
      <c r="G4" s="371"/>
      <c r="H4" s="255" t="s">
        <v>446</v>
      </c>
    </row>
    <row r="5" spans="1:8" ht="39.950000000000003" customHeight="1" x14ac:dyDescent="0.25">
      <c r="A5" s="373"/>
      <c r="B5" s="256" t="s">
        <v>45</v>
      </c>
      <c r="C5" s="383" t="s">
        <v>490</v>
      </c>
      <c r="D5" s="383"/>
      <c r="E5" s="383"/>
      <c r="F5" s="383"/>
      <c r="G5" s="371"/>
      <c r="H5" s="259" t="s">
        <v>489</v>
      </c>
    </row>
    <row r="6" spans="1:8" ht="39.950000000000003" customHeight="1" x14ac:dyDescent="0.25">
      <c r="A6" s="373"/>
      <c r="B6" s="256" t="s">
        <v>46</v>
      </c>
      <c r="C6" s="376" t="s">
        <v>432</v>
      </c>
      <c r="D6" s="376"/>
      <c r="E6" s="376"/>
      <c r="F6" s="376"/>
      <c r="G6" s="371"/>
      <c r="H6" s="259" t="s">
        <v>509</v>
      </c>
    </row>
    <row r="7" spans="1:8" ht="39.950000000000003" customHeight="1" x14ac:dyDescent="0.25">
      <c r="A7" s="373"/>
      <c r="B7" s="256" t="s">
        <v>47</v>
      </c>
      <c r="C7" s="377" t="s">
        <v>52</v>
      </c>
      <c r="D7" s="377"/>
      <c r="E7" s="377"/>
      <c r="F7" s="377"/>
      <c r="G7" s="371"/>
      <c r="H7" s="255" t="s">
        <v>447</v>
      </c>
    </row>
    <row r="8" spans="1:8" ht="39.950000000000003" customHeight="1" x14ac:dyDescent="0.25">
      <c r="A8" s="373" t="s">
        <v>2</v>
      </c>
      <c r="B8" s="256"/>
      <c r="C8" s="245" t="s">
        <v>20</v>
      </c>
      <c r="D8" s="245">
        <v>2023</v>
      </c>
      <c r="E8" s="245">
        <v>2024</v>
      </c>
      <c r="F8" s="245">
        <v>2025</v>
      </c>
      <c r="G8" s="245" t="s">
        <v>492</v>
      </c>
      <c r="H8" s="276"/>
    </row>
    <row r="9" spans="1:8" ht="39.950000000000003" customHeight="1" x14ac:dyDescent="0.25">
      <c r="A9" s="373"/>
      <c r="B9" s="256" t="s">
        <v>43</v>
      </c>
      <c r="C9" s="270">
        <v>94</v>
      </c>
      <c r="D9" s="257">
        <v>100</v>
      </c>
      <c r="E9" s="257">
        <v>150</v>
      </c>
      <c r="F9" s="257">
        <v>200</v>
      </c>
      <c r="G9" s="257" t="s">
        <v>493</v>
      </c>
      <c r="H9" s="258"/>
    </row>
    <row r="10" spans="1:8" ht="39.950000000000003" customHeight="1" x14ac:dyDescent="0.25">
      <c r="A10" s="373"/>
      <c r="B10" s="256" t="s">
        <v>44</v>
      </c>
      <c r="C10" s="68">
        <v>10</v>
      </c>
      <c r="D10" s="69">
        <v>11</v>
      </c>
      <c r="E10" s="69">
        <v>12</v>
      </c>
      <c r="F10" s="69">
        <v>13</v>
      </c>
      <c r="G10" s="69" t="s">
        <v>493</v>
      </c>
      <c r="H10" s="252"/>
    </row>
    <row r="11" spans="1:8" ht="39.950000000000003" customHeight="1" x14ac:dyDescent="0.25">
      <c r="A11" s="373"/>
      <c r="B11" s="256" t="s">
        <v>45</v>
      </c>
      <c r="C11" s="68">
        <v>11</v>
      </c>
      <c r="D11" s="68">
        <f>C11+3</f>
        <v>14</v>
      </c>
      <c r="E11" s="68">
        <f t="shared" ref="E11:F11" si="0">D11+3</f>
        <v>17</v>
      </c>
      <c r="F11" s="68">
        <f t="shared" si="0"/>
        <v>20</v>
      </c>
      <c r="G11" s="68" t="s">
        <v>493</v>
      </c>
      <c r="H11" s="252"/>
    </row>
    <row r="12" spans="1:8" ht="39.950000000000003" customHeight="1" x14ac:dyDescent="0.25">
      <c r="A12" s="373"/>
      <c r="B12" s="256" t="s">
        <v>46</v>
      </c>
      <c r="C12" s="68">
        <v>284</v>
      </c>
      <c r="D12" s="68">
        <f>C12+250</f>
        <v>534</v>
      </c>
      <c r="E12" s="68">
        <f t="shared" ref="E12:F12" si="1">D12+250</f>
        <v>784</v>
      </c>
      <c r="F12" s="68">
        <f t="shared" si="1"/>
        <v>1034</v>
      </c>
      <c r="G12" s="68" t="s">
        <v>493</v>
      </c>
      <c r="H12" s="252"/>
    </row>
    <row r="13" spans="1:8" ht="39.950000000000003" customHeight="1" x14ac:dyDescent="0.25">
      <c r="A13" s="373"/>
      <c r="B13" s="256" t="s">
        <v>47</v>
      </c>
      <c r="C13" s="68">
        <f>C12+40</f>
        <v>324</v>
      </c>
      <c r="D13" s="68">
        <f>C12+40+300</f>
        <v>624</v>
      </c>
      <c r="E13" s="68">
        <f>C12+40+600</f>
        <v>924</v>
      </c>
      <c r="F13" s="68">
        <f>C12+40+900</f>
        <v>1224</v>
      </c>
      <c r="G13" s="68" t="s">
        <v>493</v>
      </c>
      <c r="H13" s="252"/>
    </row>
    <row r="14" spans="1:8" ht="39.950000000000003" customHeight="1" x14ac:dyDescent="0.25">
      <c r="A14" s="373" t="s">
        <v>11</v>
      </c>
      <c r="B14" s="256" t="s">
        <v>43</v>
      </c>
      <c r="C14" s="18">
        <v>10</v>
      </c>
      <c r="D14" s="18">
        <v>10</v>
      </c>
      <c r="E14" s="18">
        <v>10</v>
      </c>
      <c r="F14" s="18">
        <v>10</v>
      </c>
      <c r="G14" s="372"/>
      <c r="H14" s="265"/>
    </row>
    <row r="15" spans="1:8" ht="39.950000000000003" customHeight="1" x14ac:dyDescent="0.25">
      <c r="A15" s="373"/>
      <c r="B15" s="256" t="s">
        <v>44</v>
      </c>
      <c r="C15" s="18">
        <v>30</v>
      </c>
      <c r="D15" s="18">
        <v>30</v>
      </c>
      <c r="E15" s="18">
        <v>30</v>
      </c>
      <c r="F15" s="18">
        <v>30</v>
      </c>
      <c r="G15" s="372"/>
      <c r="H15" s="265"/>
    </row>
    <row r="16" spans="1:8" ht="39.950000000000003" customHeight="1" x14ac:dyDescent="0.25">
      <c r="A16" s="373"/>
      <c r="B16" s="256" t="s">
        <v>45</v>
      </c>
      <c r="C16" s="18">
        <v>10</v>
      </c>
      <c r="D16" s="18">
        <v>10</v>
      </c>
      <c r="E16" s="18">
        <v>10</v>
      </c>
      <c r="F16" s="18">
        <v>10</v>
      </c>
      <c r="G16" s="372"/>
      <c r="H16" s="249"/>
    </row>
    <row r="17" spans="1:8" ht="39.950000000000003" customHeight="1" x14ac:dyDescent="0.25">
      <c r="A17" s="373"/>
      <c r="B17" s="256" t="s">
        <v>46</v>
      </c>
      <c r="C17" s="18">
        <v>20</v>
      </c>
      <c r="D17" s="18">
        <v>20</v>
      </c>
      <c r="E17" s="18">
        <v>20</v>
      </c>
      <c r="F17" s="18">
        <v>20</v>
      </c>
      <c r="G17" s="372"/>
      <c r="H17" s="249"/>
    </row>
    <row r="18" spans="1:8" ht="39.950000000000003" customHeight="1" x14ac:dyDescent="0.25">
      <c r="A18" s="373"/>
      <c r="B18" s="256" t="s">
        <v>47</v>
      </c>
      <c r="C18" s="18">
        <v>30</v>
      </c>
      <c r="D18" s="18">
        <v>30</v>
      </c>
      <c r="E18" s="18">
        <v>30</v>
      </c>
      <c r="F18" s="18">
        <v>30</v>
      </c>
      <c r="G18" s="372"/>
      <c r="H18" s="249"/>
    </row>
    <row r="19" spans="1:8" ht="39.950000000000003" customHeight="1" x14ac:dyDescent="0.25">
      <c r="A19" s="261" t="s">
        <v>12</v>
      </c>
      <c r="B19" s="384" t="s">
        <v>386</v>
      </c>
      <c r="C19" s="377"/>
      <c r="D19" s="377"/>
      <c r="E19" s="377"/>
      <c r="F19" s="377"/>
      <c r="G19" s="249"/>
      <c r="H19" s="249"/>
    </row>
    <row r="20" spans="1:8" ht="43.5" customHeight="1" x14ac:dyDescent="0.25">
      <c r="A20" s="261" t="s">
        <v>13</v>
      </c>
      <c r="B20" s="384" t="s">
        <v>508</v>
      </c>
      <c r="C20" s="377"/>
      <c r="D20" s="377"/>
      <c r="E20" s="377"/>
      <c r="F20" s="377"/>
      <c r="G20" s="249"/>
      <c r="H20" s="249"/>
    </row>
    <row r="21" spans="1:8" ht="34.5" customHeight="1" x14ac:dyDescent="0.25">
      <c r="A21" s="261" t="s">
        <v>14</v>
      </c>
      <c r="B21" s="377" t="s">
        <v>53</v>
      </c>
      <c r="C21" s="377"/>
      <c r="D21" s="377"/>
      <c r="E21" s="377"/>
      <c r="F21" s="377"/>
      <c r="G21" s="249"/>
      <c r="H21" s="249"/>
    </row>
    <row r="22" spans="1:8" ht="42" customHeight="1" x14ac:dyDescent="0.25">
      <c r="A22" s="261" t="s">
        <v>15</v>
      </c>
      <c r="B22" s="377" t="s">
        <v>54</v>
      </c>
      <c r="C22" s="377"/>
      <c r="D22" s="377"/>
      <c r="E22" s="377"/>
      <c r="F22" s="377"/>
      <c r="G22" s="249"/>
      <c r="H22" s="249"/>
    </row>
    <row r="23" spans="1:8" ht="23.25" customHeight="1" x14ac:dyDescent="0.25">
      <c r="A23" s="261" t="s">
        <v>16</v>
      </c>
      <c r="B23" s="375">
        <v>16796000</v>
      </c>
      <c r="C23" s="376"/>
      <c r="D23" s="376"/>
      <c r="E23" s="376"/>
      <c r="F23" s="376"/>
      <c r="G23" s="249"/>
      <c r="H23" s="249"/>
    </row>
    <row r="24" spans="1:8" ht="54.75" customHeight="1" x14ac:dyDescent="0.25">
      <c r="A24" s="261" t="s">
        <v>17</v>
      </c>
      <c r="B24" s="377" t="s">
        <v>55</v>
      </c>
      <c r="C24" s="377"/>
      <c r="D24" s="377"/>
      <c r="E24" s="377"/>
      <c r="F24" s="377"/>
      <c r="G24" s="249"/>
      <c r="H24" s="249"/>
    </row>
    <row r="25" spans="1:8" ht="111.75" customHeight="1" x14ac:dyDescent="0.25">
      <c r="A25" s="261" t="s">
        <v>18</v>
      </c>
      <c r="B25" s="377" t="s">
        <v>56</v>
      </c>
      <c r="C25" s="377"/>
      <c r="D25" s="377"/>
      <c r="E25" s="377"/>
      <c r="F25" s="377"/>
      <c r="G25" s="249"/>
      <c r="H25" s="249"/>
    </row>
  </sheetData>
  <mergeCells count="19">
    <mergeCell ref="B25:F25"/>
    <mergeCell ref="B23:F23"/>
    <mergeCell ref="B24:F24"/>
    <mergeCell ref="B21:F21"/>
    <mergeCell ref="B22:F22"/>
    <mergeCell ref="A8:A13"/>
    <mergeCell ref="A14:A18"/>
    <mergeCell ref="B19:F19"/>
    <mergeCell ref="B20:F20"/>
    <mergeCell ref="G1:G7"/>
    <mergeCell ref="G14:G18"/>
    <mergeCell ref="A1:F1"/>
    <mergeCell ref="B2:F2"/>
    <mergeCell ref="A3:A7"/>
    <mergeCell ref="C3:F3"/>
    <mergeCell ref="C4:F4"/>
    <mergeCell ref="C5:F5"/>
    <mergeCell ref="C6:F6"/>
    <mergeCell ref="C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28</vt:i4>
      </vt:variant>
    </vt:vector>
  </HeadingPairs>
  <TitlesOfParts>
    <vt:vector size="28" baseType="lpstr">
      <vt:lpstr>Ozet-EgitimOgretim</vt:lpstr>
      <vt:lpstr>Ozet-ArastirmaGelistirme</vt:lpstr>
      <vt:lpstr>Ozet-ToplumaHizmet</vt:lpstr>
      <vt:lpstr>Ozet-Uluslararasılaşma</vt:lpstr>
      <vt:lpstr>Ozet-Yonetisim</vt:lpstr>
      <vt:lpstr>Açıklama Genel</vt:lpstr>
      <vt:lpstr>H1.1</vt:lpstr>
      <vt:lpstr>H1.2</vt:lpstr>
      <vt:lpstr>H1.3</vt:lpstr>
      <vt:lpstr>H1.4</vt:lpstr>
      <vt:lpstr>H1.5</vt:lpstr>
      <vt:lpstr>H2.1</vt:lpstr>
      <vt:lpstr>H2.2</vt:lpstr>
      <vt:lpstr>H2.3</vt:lpstr>
      <vt:lpstr>H2.4</vt:lpstr>
      <vt:lpstr>H3.1</vt:lpstr>
      <vt:lpstr>H3.2</vt:lpstr>
      <vt:lpstr>H3.3</vt:lpstr>
      <vt:lpstr>H3.4</vt:lpstr>
      <vt:lpstr>H4.1</vt:lpstr>
      <vt:lpstr>H4.2</vt:lpstr>
      <vt:lpstr>H4.3</vt:lpstr>
      <vt:lpstr>H4.4</vt:lpstr>
      <vt:lpstr>H5.1</vt:lpstr>
      <vt:lpstr>H5.2</vt:lpstr>
      <vt:lpstr>H5.3</vt:lpstr>
      <vt:lpstr>H5.4</vt:lpstr>
      <vt:lpstr>H5.5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2023-01-09T09:08:38Z</cp:lastPrinted>
  <dcterms:created xsi:type="dcterms:W3CDTF">2022-10-21T06:48:58Z</dcterms:created>
  <dcterms:modified xsi:type="dcterms:W3CDTF">2023-07-12T09:15:13Z</dcterms:modified>
</cp:coreProperties>
</file>